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2 PLANEACION HACENDARIA\ajuste semestral 2022\"/>
    </mc:Choice>
  </mc:AlternateContent>
  <bookViews>
    <workbookView xWindow="0" yWindow="0" windowWidth="15360" windowHeight="7020" activeTab="2"/>
  </bookViews>
  <sheets>
    <sheet name="Anexo VII calculo" sheetId="51" r:id="rId1"/>
    <sheet name="PART PEF2022" sheetId="43" r:id="rId2"/>
    <sheet name="DIST" sheetId="48" r:id="rId3"/>
    <sheet name="COEF Art 14 F I" sheetId="1" r:id="rId4"/>
    <sheet name="CALCULO GARANTIA" sheetId="28" r:id="rId5"/>
    <sheet name="COEF Art 14 F II" sheetId="36" r:id="rId6"/>
    <sheet name="Art.14 Frac.III" sheetId="44" r:id="rId7"/>
    <sheet name="ISR BI" sheetId="4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" hidden="1">DIST!#REF!</definedName>
    <definedName name="_xlchart.v5.0" hidden="1">#REF!</definedName>
    <definedName name="_xlchart.v5.1" hidden="1">#REF!</definedName>
    <definedName name="_xlchart.v5.2" hidden="1">#REF!</definedName>
    <definedName name="_xlchart.v5.3" hidden="1">#REF!</definedName>
    <definedName name="A_impresión_IM" localSheetId="4">#REF!</definedName>
    <definedName name="A_impresión_IM" localSheetId="5">#REF!</definedName>
    <definedName name="A_impresión_IM" localSheetId="2">#REF!</definedName>
    <definedName name="A_impresión_IM" localSheetId="7">#REF!</definedName>
    <definedName name="A_impresión_IM" localSheetId="1">#REF!</definedName>
    <definedName name="A_impresión_IM">#REF!</definedName>
    <definedName name="AJUSTES" localSheetId="4" hidden="1">{"'beneficiarios'!$A$1:$C$7"}</definedName>
    <definedName name="AJUSTES" localSheetId="2" hidden="1">{"'beneficiarios'!$A$1:$C$7"}</definedName>
    <definedName name="AJUSTES" localSheetId="7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6">'Art.14 Frac.III'!$B$1:$R$56</definedName>
    <definedName name="_xlnm.Print_Area" localSheetId="4">'CALCULO GARANTIA'!$A$1:$AB$60</definedName>
    <definedName name="_xlnm.Print_Area" localSheetId="3">'COEF Art 14 F I'!$B$3:$AF$60</definedName>
    <definedName name="_xlnm.Print_Area" localSheetId="5">'COEF Art 14 F II'!$A$3:$M$62</definedName>
    <definedName name="_xlnm.Print_Area" localSheetId="2">DIST!$Z$1:$AJ$59</definedName>
    <definedName name="_xlnm.Print_Area" localSheetId="7">'ISR BI'!$A$1:$D$55</definedName>
    <definedName name="_xlnm.Print_Area" localSheetId="1">'PART PEF2022'!$A$1:$M$31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7">#REF!</definedName>
    <definedName name="_xlnm.Database" localSheetId="1">#REF!</definedName>
    <definedName name="_xlnm.Database">#REF!</definedName>
    <definedName name="cierre_2001" localSheetId="5">'[1]deuda c sadm'!#REF!</definedName>
    <definedName name="cierre_2001" localSheetId="2">'[1]deuda c sadm'!#REF!</definedName>
    <definedName name="cierre_2001" localSheetId="7">'[1]deuda c sadm'!#REF!</definedName>
    <definedName name="cierre_2001" localSheetId="1">'[1]deuda c sadm'!#REF!</definedName>
    <definedName name="cierre_2001">'[1]deuda c sadm'!#REF!</definedName>
    <definedName name="deuda" localSheetId="5">'[1]deuda c sadm'!#REF!</definedName>
    <definedName name="deuda" localSheetId="2">'[1]deuda c sadm'!#REF!</definedName>
    <definedName name="deuda" localSheetId="7">'[1]deuda c sadm'!#REF!</definedName>
    <definedName name="deuda" localSheetId="1">'[1]deuda c sadm'!#REF!</definedName>
    <definedName name="deuda">'[1]deuda c sadm'!#REF!</definedName>
    <definedName name="Deuda_ingTot" localSheetId="5">'[1]deuda c sadm'!#REF!</definedName>
    <definedName name="Deuda_ingTot" localSheetId="2">'[1]deuda c sadm'!#REF!</definedName>
    <definedName name="Deuda_ingTot" localSheetId="7">'[1]deuda c sadm'!#REF!</definedName>
    <definedName name="Deuda_ingTot" localSheetId="1">'[1]deuda c sadm'!#REF!</definedName>
    <definedName name="Deuda_ingTot">'[1]deuda c sadm'!#REF!</definedName>
    <definedName name="ENERO" localSheetId="4">#REF!</definedName>
    <definedName name="ENERO" localSheetId="5">#REF!</definedName>
    <definedName name="ENERO" localSheetId="2">#REF!</definedName>
    <definedName name="ENERO" localSheetId="7">#REF!</definedName>
    <definedName name="ENERO" localSheetId="1">#REF!</definedName>
    <definedName name="ENERO">#REF!</definedName>
    <definedName name="ENEROAJUSTE" localSheetId="2">#REF!</definedName>
    <definedName name="ENEROAJUSTE" localSheetId="7">#REF!</definedName>
    <definedName name="ENEROAJUSTE" localSheetId="1">#REF!</definedName>
    <definedName name="ENEROAJUSTE">#REF!</definedName>
    <definedName name="Estado">'[2]Compendio de nombres'!$C$2:$C$33</definedName>
    <definedName name="Estado1" localSheetId="2">#REF!</definedName>
    <definedName name="Estado1" localSheetId="7">#REF!</definedName>
    <definedName name="Estado1">#REF!</definedName>
    <definedName name="Fto_1" localSheetId="4">#REF!</definedName>
    <definedName name="Fto_1" localSheetId="5">#REF!</definedName>
    <definedName name="Fto_1" localSheetId="2">#REF!</definedName>
    <definedName name="Fto_1" localSheetId="7">#REF!</definedName>
    <definedName name="Fto_1" localSheetId="1">#REF!</definedName>
    <definedName name="Fto_1">#REF!</definedName>
    <definedName name="HTML_CodePage" hidden="1">1252</definedName>
    <definedName name="HTML_Control" localSheetId="4" hidden="1">{"'beneficiarios'!$A$1:$C$7"}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4" hidden="1">{"'beneficiarios'!$A$1:$C$7"}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4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MUNICIPIOS" localSheetId="6">[3]IMPORTE!$A$3:$A$53</definedName>
    <definedName name="MUNICIPIOS" localSheetId="7" hidden="1">{"'beneficiarios'!$A$1:$C$7"}</definedName>
    <definedName name="MUNICIPIOS" hidden="1">{"'beneficiarios'!$A$1:$C$7"}</definedName>
    <definedName name="Notas_Fto_1" localSheetId="5">#REF!</definedName>
    <definedName name="Notas_Fto_1" localSheetId="2">#REF!</definedName>
    <definedName name="Notas_Fto_1" localSheetId="7">#REF!</definedName>
    <definedName name="Notas_Fto_1" localSheetId="1">#REF!</definedName>
    <definedName name="Notas_Fto_1">#REF!</definedName>
    <definedName name="Partidas">[4]TECHO!$B$1:$Q$2798</definedName>
    <definedName name="SINAJUSTE" localSheetId="4" hidden="1">{"'beneficiarios'!$A$1:$C$7"}</definedName>
    <definedName name="SINAJUSTE" localSheetId="2" hidden="1">{"'beneficiarios'!$A$1:$C$7"}</definedName>
    <definedName name="SINAJUSTE" localSheetId="7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7">#REF!</definedName>
    <definedName name="t" localSheetId="1">#REF!</definedName>
    <definedName name="t">#REF!</definedName>
    <definedName name="_xlnm.Print_Titles" localSheetId="4">'CALCULO GARANTIA'!$A:$A</definedName>
    <definedName name="_xlnm.Print_Titles" localSheetId="3">'COEF Art 14 F I'!$B:$B,'COEF Art 14 F I'!$3:$3</definedName>
    <definedName name="TOT" localSheetId="5">#REF!</definedName>
    <definedName name="TOT" localSheetId="2">#REF!</definedName>
    <definedName name="TOT" localSheetId="7">#REF!</definedName>
    <definedName name="TOT" localSheetId="1">#REF!</definedName>
    <definedName name="TOT">#REF!</definedName>
    <definedName name="TOTAL" localSheetId="5">#REF!</definedName>
    <definedName name="TOTAL" localSheetId="2">#REF!</definedName>
    <definedName name="TOTAL" localSheetId="7">#REF!</definedName>
    <definedName name="TOTAL" localSheetId="1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AE5" i="1" l="1"/>
  <c r="G25" i="43" l="1"/>
  <c r="G20" i="43"/>
  <c r="G21" i="43"/>
  <c r="G22" i="43"/>
  <c r="G23" i="43"/>
  <c r="G24" i="43"/>
  <c r="G26" i="43"/>
  <c r="G27" i="43"/>
  <c r="G28" i="43"/>
  <c r="G29" i="43"/>
  <c r="G19" i="43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6" i="28"/>
  <c r="X7" i="48" l="1"/>
  <c r="X8" i="48"/>
  <c r="X9" i="48"/>
  <c r="X10" i="48"/>
  <c r="X11" i="48"/>
  <c r="X12" i="48"/>
  <c r="X13" i="48"/>
  <c r="X14" i="48"/>
  <c r="X15" i="48"/>
  <c r="X16" i="48"/>
  <c r="X17" i="48"/>
  <c r="X18" i="48"/>
  <c r="X19" i="48"/>
  <c r="X20" i="48"/>
  <c r="X21" i="48"/>
  <c r="X22" i="48"/>
  <c r="X23" i="48"/>
  <c r="X24" i="48"/>
  <c r="X25" i="48"/>
  <c r="X26" i="48"/>
  <c r="X27" i="48"/>
  <c r="X28" i="48"/>
  <c r="X29" i="48"/>
  <c r="X30" i="48"/>
  <c r="X31" i="48"/>
  <c r="X32" i="48"/>
  <c r="X33" i="48"/>
  <c r="X34" i="48"/>
  <c r="X35" i="48"/>
  <c r="X36" i="48"/>
  <c r="X37" i="48"/>
  <c r="X38" i="48"/>
  <c r="X39" i="48"/>
  <c r="X40" i="48"/>
  <c r="X41" i="48"/>
  <c r="X42" i="48"/>
  <c r="X43" i="48"/>
  <c r="X44" i="48"/>
  <c r="X45" i="48"/>
  <c r="X46" i="48"/>
  <c r="X47" i="48"/>
  <c r="X48" i="48"/>
  <c r="X49" i="48"/>
  <c r="X50" i="48"/>
  <c r="X51" i="48"/>
  <c r="X52" i="48"/>
  <c r="X53" i="48"/>
  <c r="X54" i="48"/>
  <c r="X55" i="48"/>
  <c r="X56" i="48"/>
  <c r="X57" i="48"/>
  <c r="L1800" i="51"/>
  <c r="K1800" i="51"/>
  <c r="J1800" i="51"/>
  <c r="I1800" i="51"/>
  <c r="H1800" i="51"/>
  <c r="G1800" i="51"/>
  <c r="F1800" i="51"/>
  <c r="E1800" i="51"/>
  <c r="D1800" i="51"/>
  <c r="C1800" i="51"/>
  <c r="B1800" i="51"/>
  <c r="M1799" i="51"/>
  <c r="M1798" i="51"/>
  <c r="M1797" i="51"/>
  <c r="M1796" i="51"/>
  <c r="M1795" i="51"/>
  <c r="M1794" i="51"/>
  <c r="M1793" i="51"/>
  <c r="M1792" i="51"/>
  <c r="M1791" i="51"/>
  <c r="M1790" i="51"/>
  <c r="M1789" i="51"/>
  <c r="M1788" i="51"/>
  <c r="M1787" i="51"/>
  <c r="M1786" i="51"/>
  <c r="M1785" i="51"/>
  <c r="M1784" i="51"/>
  <c r="M1783" i="51"/>
  <c r="M1782" i="51"/>
  <c r="M1781" i="51"/>
  <c r="M1780" i="51"/>
  <c r="M1779" i="51"/>
  <c r="M1778" i="51"/>
  <c r="M1777" i="51"/>
  <c r="M1776" i="51"/>
  <c r="M1775" i="51"/>
  <c r="M1774" i="51"/>
  <c r="M1773" i="51"/>
  <c r="M1772" i="51"/>
  <c r="M1771" i="51"/>
  <c r="M1770" i="51"/>
  <c r="M1769" i="51"/>
  <c r="M1768" i="51"/>
  <c r="M1767" i="51"/>
  <c r="M1766" i="51"/>
  <c r="M1765" i="51"/>
  <c r="M1764" i="51"/>
  <c r="M1763" i="51"/>
  <c r="M1762" i="51"/>
  <c r="M1761" i="51"/>
  <c r="M1760" i="51"/>
  <c r="M1759" i="51"/>
  <c r="M1758" i="51"/>
  <c r="M1757" i="51"/>
  <c r="M1756" i="51"/>
  <c r="M1755" i="51"/>
  <c r="M1754" i="51"/>
  <c r="M1753" i="51"/>
  <c r="M1752" i="51"/>
  <c r="M1751" i="51"/>
  <c r="M1750" i="51"/>
  <c r="M1749" i="51"/>
  <c r="B1742" i="51"/>
  <c r="C1742" i="51" s="1"/>
  <c r="C1741" i="51"/>
  <c r="C1740" i="51"/>
  <c r="C1739" i="51"/>
  <c r="C1738" i="51"/>
  <c r="C1737" i="51"/>
  <c r="C1736" i="51"/>
  <c r="C1735" i="51"/>
  <c r="C1734" i="51"/>
  <c r="C1733" i="51"/>
  <c r="C1732" i="51"/>
  <c r="C1731" i="51"/>
  <c r="C1730" i="51"/>
  <c r="C1729" i="51"/>
  <c r="C1728" i="51"/>
  <c r="C1727" i="51"/>
  <c r="C1726" i="51"/>
  <c r="C1725" i="51"/>
  <c r="C1724" i="51"/>
  <c r="C1723" i="51"/>
  <c r="C1722" i="51"/>
  <c r="C1721" i="51"/>
  <c r="C1720" i="51"/>
  <c r="C1719" i="51"/>
  <c r="C1718" i="51"/>
  <c r="C1717" i="51"/>
  <c r="C1716" i="51"/>
  <c r="C1715" i="51"/>
  <c r="C1714" i="51"/>
  <c r="C1713" i="51"/>
  <c r="C1712" i="51"/>
  <c r="C1711" i="51"/>
  <c r="C1710" i="51"/>
  <c r="C1709" i="51"/>
  <c r="C1708" i="51"/>
  <c r="C1707" i="51"/>
  <c r="C1706" i="51"/>
  <c r="C1705" i="51"/>
  <c r="C1704" i="51"/>
  <c r="C1703" i="51"/>
  <c r="C1702" i="51"/>
  <c r="C1701" i="51"/>
  <c r="C1700" i="51"/>
  <c r="C1699" i="51"/>
  <c r="C1698" i="51"/>
  <c r="C1697" i="51"/>
  <c r="C1696" i="51"/>
  <c r="C1695" i="51"/>
  <c r="C1694" i="51"/>
  <c r="C1693" i="51"/>
  <c r="C1692" i="51"/>
  <c r="C1691" i="51"/>
  <c r="L1684" i="51"/>
  <c r="K1684" i="51"/>
  <c r="J1684" i="51"/>
  <c r="I1684" i="51"/>
  <c r="H1684" i="51"/>
  <c r="G1684" i="51"/>
  <c r="F1684" i="51"/>
  <c r="E1684" i="51"/>
  <c r="D1684" i="51"/>
  <c r="C1684" i="51"/>
  <c r="B1684" i="51"/>
  <c r="M1683" i="51"/>
  <c r="M1682" i="51"/>
  <c r="M1681" i="51"/>
  <c r="M1680" i="51"/>
  <c r="M1679" i="51"/>
  <c r="M1678" i="51"/>
  <c r="M1677" i="51"/>
  <c r="M1676" i="51"/>
  <c r="M1675" i="51"/>
  <c r="M1674" i="51"/>
  <c r="M1673" i="51"/>
  <c r="M1672" i="51"/>
  <c r="M1671" i="51"/>
  <c r="M1670" i="51"/>
  <c r="M1669" i="51"/>
  <c r="M1668" i="51"/>
  <c r="M1667" i="51"/>
  <c r="M1666" i="51"/>
  <c r="M1665" i="51"/>
  <c r="M1664" i="51"/>
  <c r="M1663" i="51"/>
  <c r="M1662" i="51"/>
  <c r="M1661" i="51"/>
  <c r="M1660" i="51"/>
  <c r="M1659" i="51"/>
  <c r="M1658" i="51"/>
  <c r="M1657" i="51"/>
  <c r="M1656" i="51"/>
  <c r="M1655" i="51"/>
  <c r="M1654" i="51"/>
  <c r="M1653" i="51"/>
  <c r="M1652" i="51"/>
  <c r="M1651" i="51"/>
  <c r="M1650" i="51"/>
  <c r="M1649" i="51"/>
  <c r="M1648" i="51"/>
  <c r="M1647" i="51"/>
  <c r="M1646" i="51"/>
  <c r="M1645" i="51"/>
  <c r="M1644" i="51"/>
  <c r="M1643" i="51"/>
  <c r="M1642" i="51"/>
  <c r="M1641" i="51"/>
  <c r="M1640" i="51"/>
  <c r="M1639" i="51"/>
  <c r="M1638" i="51"/>
  <c r="M1637" i="51"/>
  <c r="M1636" i="51"/>
  <c r="M1635" i="51"/>
  <c r="M1634" i="51"/>
  <c r="M1633" i="51"/>
  <c r="B1626" i="51"/>
  <c r="C1626" i="51" s="1"/>
  <c r="C1625" i="51"/>
  <c r="C1624" i="51"/>
  <c r="C1623" i="51"/>
  <c r="C1622" i="51"/>
  <c r="C1621" i="51"/>
  <c r="C1620" i="51"/>
  <c r="C1619" i="51"/>
  <c r="C1618" i="51"/>
  <c r="C1617" i="51"/>
  <c r="C1616" i="51"/>
  <c r="C1615" i="51"/>
  <c r="C1614" i="51"/>
  <c r="C1613" i="51"/>
  <c r="C1612" i="51"/>
  <c r="C1611" i="51"/>
  <c r="C1610" i="51"/>
  <c r="C1609" i="51"/>
  <c r="C1608" i="51"/>
  <c r="C1607" i="51"/>
  <c r="C1606" i="51"/>
  <c r="C1605" i="51"/>
  <c r="C1604" i="51"/>
  <c r="C1603" i="51"/>
  <c r="C1602" i="51"/>
  <c r="C1601" i="51"/>
  <c r="C1600" i="51"/>
  <c r="C1599" i="51"/>
  <c r="C1598" i="51"/>
  <c r="C1597" i="51"/>
  <c r="C1596" i="51"/>
  <c r="C1595" i="51"/>
  <c r="C1594" i="51"/>
  <c r="C1593" i="51"/>
  <c r="C1592" i="51"/>
  <c r="C1591" i="51"/>
  <c r="C1590" i="51"/>
  <c r="C1589" i="51"/>
  <c r="C1588" i="51"/>
  <c r="C1587" i="51"/>
  <c r="C1586" i="51"/>
  <c r="C1585" i="51"/>
  <c r="C1584" i="51"/>
  <c r="C1583" i="51"/>
  <c r="C1582" i="51"/>
  <c r="C1581" i="51"/>
  <c r="C1580" i="51"/>
  <c r="C1579" i="51"/>
  <c r="C1578" i="51"/>
  <c r="C1577" i="51"/>
  <c r="C1576" i="51"/>
  <c r="C1575" i="51"/>
  <c r="L1568" i="51"/>
  <c r="K1568" i="51"/>
  <c r="J1568" i="51"/>
  <c r="I1568" i="51"/>
  <c r="H1568" i="51"/>
  <c r="G1568" i="51"/>
  <c r="F1568" i="51"/>
  <c r="E1568" i="51"/>
  <c r="D1568" i="51"/>
  <c r="C1568" i="51"/>
  <c r="B1568" i="51"/>
  <c r="M1567" i="51"/>
  <c r="M1566" i="51"/>
  <c r="M1565" i="51"/>
  <c r="M1564" i="51"/>
  <c r="M1563" i="51"/>
  <c r="M1562" i="51"/>
  <c r="M1561" i="51"/>
  <c r="M1560" i="51"/>
  <c r="M1559" i="51"/>
  <c r="M1558" i="51"/>
  <c r="M1557" i="51"/>
  <c r="M1556" i="51"/>
  <c r="M1555" i="51"/>
  <c r="M1554" i="51"/>
  <c r="M1553" i="51"/>
  <c r="M1552" i="51"/>
  <c r="M1551" i="51"/>
  <c r="M1550" i="51"/>
  <c r="M1549" i="51"/>
  <c r="M1548" i="51"/>
  <c r="M1547" i="51"/>
  <c r="M1546" i="51"/>
  <c r="M1545" i="51"/>
  <c r="M1544" i="51"/>
  <c r="M1543" i="51"/>
  <c r="M1542" i="51"/>
  <c r="M1541" i="51"/>
  <c r="M1540" i="51"/>
  <c r="M1539" i="51"/>
  <c r="M1538" i="51"/>
  <c r="M1537" i="51"/>
  <c r="M1536" i="51"/>
  <c r="M1535" i="51"/>
  <c r="M1534" i="51"/>
  <c r="M1533" i="51"/>
  <c r="M1532" i="51"/>
  <c r="M1531" i="51"/>
  <c r="M1530" i="51"/>
  <c r="M1529" i="51"/>
  <c r="M1528" i="51"/>
  <c r="M1527" i="51"/>
  <c r="M1526" i="51"/>
  <c r="M1525" i="51"/>
  <c r="M1524" i="51"/>
  <c r="M1523" i="51"/>
  <c r="M1522" i="51"/>
  <c r="M1521" i="51"/>
  <c r="M1520" i="51"/>
  <c r="M1519" i="51"/>
  <c r="M1518" i="51"/>
  <c r="M1517" i="51"/>
  <c r="L1510" i="51"/>
  <c r="K1510" i="51"/>
  <c r="J1510" i="51"/>
  <c r="I1510" i="51"/>
  <c r="H1510" i="51"/>
  <c r="G1510" i="51"/>
  <c r="F1510" i="51"/>
  <c r="E1510" i="51"/>
  <c r="D1510" i="51"/>
  <c r="C1510" i="51"/>
  <c r="B1510" i="51"/>
  <c r="M1509" i="51"/>
  <c r="M1508" i="51"/>
  <c r="M1507" i="51"/>
  <c r="M1506" i="51"/>
  <c r="M1505" i="51"/>
  <c r="M1504" i="51"/>
  <c r="M1503" i="51"/>
  <c r="M1502" i="51"/>
  <c r="M1501" i="51"/>
  <c r="M1500" i="51"/>
  <c r="M1499" i="51"/>
  <c r="M1498" i="51"/>
  <c r="M1497" i="51"/>
  <c r="M1496" i="51"/>
  <c r="M1495" i="51"/>
  <c r="M1494" i="51"/>
  <c r="M1493" i="51"/>
  <c r="M1492" i="51"/>
  <c r="M1491" i="51"/>
  <c r="M1490" i="51"/>
  <c r="M1489" i="51"/>
  <c r="M1488" i="51"/>
  <c r="M1487" i="51"/>
  <c r="M1486" i="51"/>
  <c r="M1485" i="51"/>
  <c r="M1484" i="51"/>
  <c r="M1483" i="51"/>
  <c r="M1482" i="51"/>
  <c r="M1481" i="51"/>
  <c r="M1480" i="51"/>
  <c r="M1479" i="51"/>
  <c r="M1478" i="51"/>
  <c r="M1477" i="51"/>
  <c r="M1476" i="51"/>
  <c r="M1475" i="51"/>
  <c r="M1474" i="51"/>
  <c r="M1473" i="51"/>
  <c r="M1472" i="51"/>
  <c r="M1471" i="51"/>
  <c r="M1470" i="51"/>
  <c r="M1469" i="51"/>
  <c r="M1468" i="51"/>
  <c r="M1467" i="51"/>
  <c r="M1466" i="51"/>
  <c r="M1465" i="51"/>
  <c r="M1464" i="51"/>
  <c r="M1463" i="51"/>
  <c r="M1462" i="51"/>
  <c r="M1461" i="51"/>
  <c r="M1460" i="51"/>
  <c r="M1459" i="51"/>
  <c r="B1452" i="51"/>
  <c r="C1451" i="51"/>
  <c r="C1450" i="51"/>
  <c r="C1449" i="51"/>
  <c r="C1448" i="51"/>
  <c r="C1447" i="51"/>
  <c r="C1446" i="51"/>
  <c r="C1445" i="51"/>
  <c r="C1444" i="51"/>
  <c r="C1443" i="51"/>
  <c r="C1442" i="51"/>
  <c r="C1441" i="51"/>
  <c r="C1440" i="51"/>
  <c r="C1439" i="51"/>
  <c r="C1438" i="51"/>
  <c r="C1437" i="51"/>
  <c r="C1436" i="51"/>
  <c r="C1435" i="51"/>
  <c r="C1434" i="51"/>
  <c r="C1433" i="51"/>
  <c r="C1432" i="51"/>
  <c r="C1431" i="51"/>
  <c r="C1430" i="51"/>
  <c r="C1429" i="51"/>
  <c r="C1428" i="51"/>
  <c r="C1427" i="51"/>
  <c r="C1426" i="51"/>
  <c r="C1425" i="51"/>
  <c r="C1424" i="51"/>
  <c r="C1423" i="51"/>
  <c r="C1422" i="51"/>
  <c r="C1421" i="51"/>
  <c r="C1420" i="51"/>
  <c r="C1419" i="51"/>
  <c r="C1418" i="51"/>
  <c r="C1417" i="51"/>
  <c r="C1416" i="51"/>
  <c r="C1415" i="51"/>
  <c r="C1414" i="51"/>
  <c r="C1413" i="51"/>
  <c r="C1412" i="51"/>
  <c r="C1411" i="51"/>
  <c r="C1410" i="51"/>
  <c r="C1409" i="51"/>
  <c r="C1408" i="51"/>
  <c r="C1407" i="51"/>
  <c r="C1406" i="51"/>
  <c r="C1405" i="51"/>
  <c r="C1404" i="51"/>
  <c r="C1403" i="51"/>
  <c r="C1402" i="51"/>
  <c r="C1401" i="51"/>
  <c r="L1394" i="51"/>
  <c r="K1394" i="51"/>
  <c r="J1394" i="51"/>
  <c r="I1394" i="51"/>
  <c r="H1394" i="51"/>
  <c r="G1394" i="51"/>
  <c r="F1394" i="51"/>
  <c r="E1394" i="51"/>
  <c r="D1394" i="51"/>
  <c r="C1394" i="51"/>
  <c r="B1394" i="51"/>
  <c r="M1393" i="51"/>
  <c r="M1392" i="51"/>
  <c r="M1391" i="51"/>
  <c r="M1390" i="51"/>
  <c r="M1389" i="51"/>
  <c r="M1388" i="51"/>
  <c r="M1387" i="51"/>
  <c r="M1386" i="51"/>
  <c r="M1385" i="51"/>
  <c r="M1384" i="51"/>
  <c r="M1383" i="51"/>
  <c r="M1382" i="51"/>
  <c r="M1381" i="51"/>
  <c r="M1380" i="51"/>
  <c r="M1379" i="51"/>
  <c r="M1378" i="51"/>
  <c r="M1377" i="51"/>
  <c r="M1376" i="51"/>
  <c r="M1375" i="51"/>
  <c r="M1374" i="51"/>
  <c r="M1373" i="51"/>
  <c r="M1372" i="51"/>
  <c r="M1371" i="51"/>
  <c r="M1370" i="51"/>
  <c r="M1369" i="51"/>
  <c r="M1368" i="51"/>
  <c r="M1367" i="51"/>
  <c r="M1366" i="51"/>
  <c r="M1365" i="51"/>
  <c r="M1364" i="51"/>
  <c r="M1363" i="51"/>
  <c r="M1362" i="51"/>
  <c r="M1361" i="51"/>
  <c r="M1360" i="51"/>
  <c r="M1359" i="51"/>
  <c r="M1358" i="51"/>
  <c r="M1357" i="51"/>
  <c r="M1356" i="51"/>
  <c r="M1355" i="51"/>
  <c r="M1354" i="51"/>
  <c r="M1353" i="51"/>
  <c r="M1352" i="51"/>
  <c r="M1351" i="51"/>
  <c r="M1350" i="51"/>
  <c r="M1349" i="51"/>
  <c r="M1348" i="51"/>
  <c r="M1347" i="51"/>
  <c r="M1346" i="51"/>
  <c r="M1345" i="51"/>
  <c r="M1344" i="51"/>
  <c r="M1343" i="51"/>
  <c r="L1336" i="51"/>
  <c r="K1336" i="51"/>
  <c r="J1336" i="51"/>
  <c r="I1336" i="51"/>
  <c r="H1336" i="51"/>
  <c r="G1336" i="51"/>
  <c r="F1336" i="51"/>
  <c r="E1336" i="51"/>
  <c r="D1336" i="51"/>
  <c r="C1336" i="51"/>
  <c r="B1336" i="51"/>
  <c r="M1335" i="51"/>
  <c r="M1334" i="51"/>
  <c r="M1333" i="51"/>
  <c r="M1332" i="51"/>
  <c r="M1331" i="51"/>
  <c r="M1330" i="51"/>
  <c r="M1329" i="51"/>
  <c r="M1328" i="51"/>
  <c r="M1327" i="51"/>
  <c r="M1326" i="51"/>
  <c r="M1325" i="51"/>
  <c r="M1324" i="51"/>
  <c r="M1323" i="51"/>
  <c r="M1322" i="51"/>
  <c r="M1321" i="51"/>
  <c r="M1320" i="51"/>
  <c r="M1319" i="51"/>
  <c r="M1318" i="51"/>
  <c r="M1317" i="51"/>
  <c r="M1316" i="51"/>
  <c r="M1315" i="51"/>
  <c r="M1314" i="51"/>
  <c r="M1313" i="51"/>
  <c r="M1312" i="51"/>
  <c r="M1311" i="51"/>
  <c r="M1310" i="51"/>
  <c r="M1309" i="51"/>
  <c r="M1308" i="51"/>
  <c r="M1307" i="51"/>
  <c r="M1306" i="51"/>
  <c r="M1305" i="51"/>
  <c r="M1304" i="51"/>
  <c r="M1303" i="51"/>
  <c r="M1302" i="51"/>
  <c r="M1301" i="51"/>
  <c r="M1300" i="51"/>
  <c r="M1299" i="51"/>
  <c r="M1298" i="51"/>
  <c r="M1297" i="51"/>
  <c r="M1296" i="51"/>
  <c r="M1295" i="51"/>
  <c r="M1294" i="51"/>
  <c r="M1293" i="51"/>
  <c r="M1292" i="51"/>
  <c r="M1291" i="51"/>
  <c r="M1290" i="51"/>
  <c r="M1289" i="51"/>
  <c r="M1288" i="51"/>
  <c r="M1287" i="51"/>
  <c r="M1286" i="51"/>
  <c r="M1285" i="51"/>
  <c r="B1278" i="51"/>
  <c r="C1277" i="51"/>
  <c r="C1276" i="51"/>
  <c r="C1275" i="51"/>
  <c r="C1274" i="51"/>
  <c r="C1273" i="51"/>
  <c r="C1272" i="51"/>
  <c r="C1271" i="51"/>
  <c r="C1270" i="51"/>
  <c r="C1269" i="51"/>
  <c r="C1268" i="51"/>
  <c r="C1267" i="51"/>
  <c r="C1266" i="51"/>
  <c r="C1265" i="51"/>
  <c r="C1264" i="51"/>
  <c r="C1263" i="51"/>
  <c r="C1262" i="51"/>
  <c r="C1261" i="51"/>
  <c r="C1260" i="51"/>
  <c r="C1259" i="51"/>
  <c r="C1258" i="51"/>
  <c r="C1257" i="51"/>
  <c r="C1256" i="51"/>
  <c r="C1255" i="51"/>
  <c r="C1254" i="51"/>
  <c r="C1253" i="51"/>
  <c r="C1252" i="51"/>
  <c r="C1251" i="51"/>
  <c r="C1250" i="51"/>
  <c r="C1249" i="51"/>
  <c r="C1248" i="51"/>
  <c r="C1247" i="51"/>
  <c r="C1246" i="51"/>
  <c r="C1245" i="51"/>
  <c r="C1244" i="51"/>
  <c r="C1243" i="51"/>
  <c r="C1242" i="51"/>
  <c r="C1241" i="51"/>
  <c r="C1240" i="51"/>
  <c r="C1239" i="51"/>
  <c r="C1238" i="51"/>
  <c r="C1237" i="51"/>
  <c r="C1236" i="51"/>
  <c r="C1235" i="51"/>
  <c r="C1234" i="51"/>
  <c r="C1233" i="51"/>
  <c r="C1232" i="51"/>
  <c r="C1231" i="51"/>
  <c r="C1230" i="51"/>
  <c r="C1229" i="51"/>
  <c r="C1228" i="51"/>
  <c r="C1227" i="51"/>
  <c r="L1220" i="51"/>
  <c r="K1220" i="51"/>
  <c r="J1220" i="51"/>
  <c r="I1220" i="51"/>
  <c r="H1220" i="51"/>
  <c r="G1220" i="51"/>
  <c r="F1220" i="51"/>
  <c r="E1220" i="51"/>
  <c r="D1220" i="51"/>
  <c r="C1220" i="51"/>
  <c r="B1220" i="51"/>
  <c r="M1219" i="51"/>
  <c r="M1218" i="51"/>
  <c r="M1217" i="51"/>
  <c r="M1216" i="51"/>
  <c r="M1215" i="51"/>
  <c r="M1214" i="51"/>
  <c r="M1213" i="51"/>
  <c r="M1212" i="51"/>
  <c r="M1211" i="51"/>
  <c r="M1210" i="51"/>
  <c r="M1209" i="51"/>
  <c r="M1208" i="51"/>
  <c r="M1207" i="51"/>
  <c r="M1206" i="51"/>
  <c r="M1205" i="51"/>
  <c r="M1204" i="51"/>
  <c r="M1203" i="51"/>
  <c r="M1202" i="51"/>
  <c r="M1201" i="51"/>
  <c r="M1200" i="51"/>
  <c r="M1199" i="51"/>
  <c r="M1198" i="51"/>
  <c r="M1197" i="51"/>
  <c r="M1196" i="51"/>
  <c r="M1195" i="51"/>
  <c r="M1194" i="51"/>
  <c r="M1193" i="51"/>
  <c r="M1192" i="51"/>
  <c r="M1191" i="51"/>
  <c r="M1190" i="51"/>
  <c r="M1189" i="51"/>
  <c r="M1188" i="51"/>
  <c r="M1187" i="51"/>
  <c r="M1186" i="51"/>
  <c r="M1185" i="51"/>
  <c r="M1184" i="51"/>
  <c r="M1183" i="51"/>
  <c r="M1182" i="51"/>
  <c r="M1181" i="51"/>
  <c r="M1180" i="51"/>
  <c r="M1179" i="51"/>
  <c r="M1178" i="51"/>
  <c r="M1177" i="51"/>
  <c r="M1176" i="51"/>
  <c r="M1175" i="51"/>
  <c r="M1174" i="51"/>
  <c r="M1173" i="51"/>
  <c r="M1172" i="51"/>
  <c r="M1171" i="51"/>
  <c r="M1170" i="51"/>
  <c r="M1169" i="51"/>
  <c r="B1162" i="51"/>
  <c r="C1161" i="51"/>
  <c r="C1160" i="51"/>
  <c r="C1159" i="51"/>
  <c r="C1158" i="51"/>
  <c r="C1157" i="51"/>
  <c r="C1156" i="51"/>
  <c r="C1155" i="51"/>
  <c r="C1154" i="51"/>
  <c r="C1153" i="51"/>
  <c r="C1152" i="51"/>
  <c r="C1151" i="51"/>
  <c r="C1150" i="51"/>
  <c r="C1149" i="51"/>
  <c r="C1148" i="51"/>
  <c r="C1147" i="51"/>
  <c r="C1146" i="51"/>
  <c r="C1145" i="51"/>
  <c r="C1144" i="51"/>
  <c r="C1143" i="51"/>
  <c r="C1142" i="51"/>
  <c r="C1141" i="51"/>
  <c r="C1140" i="51"/>
  <c r="C1139" i="51"/>
  <c r="C1138" i="51"/>
  <c r="C1137" i="51"/>
  <c r="C1136" i="51"/>
  <c r="C1135" i="51"/>
  <c r="C1134" i="51"/>
  <c r="C1133" i="51"/>
  <c r="C1132" i="51"/>
  <c r="C1131" i="51"/>
  <c r="C1130" i="51"/>
  <c r="C1129" i="51"/>
  <c r="C1128" i="51"/>
  <c r="C1127" i="51"/>
  <c r="C1126" i="51"/>
  <c r="C1125" i="51"/>
  <c r="C1124" i="51"/>
  <c r="C1123" i="51"/>
  <c r="C1122" i="51"/>
  <c r="C1121" i="51"/>
  <c r="C1120" i="51"/>
  <c r="C1119" i="51"/>
  <c r="C1118" i="51"/>
  <c r="C1117" i="51"/>
  <c r="C1116" i="51"/>
  <c r="C1115" i="51"/>
  <c r="C1114" i="51"/>
  <c r="C1113" i="51"/>
  <c r="C1112" i="51"/>
  <c r="C1111" i="51"/>
  <c r="L1104" i="51"/>
  <c r="K1104" i="51"/>
  <c r="J1104" i="51"/>
  <c r="I1104" i="51"/>
  <c r="H1104" i="51"/>
  <c r="G1104" i="51"/>
  <c r="F1104" i="51"/>
  <c r="E1104" i="51"/>
  <c r="D1104" i="51"/>
  <c r="C1104" i="51"/>
  <c r="B1104" i="51"/>
  <c r="M1103" i="51"/>
  <c r="M1102" i="51"/>
  <c r="M1101" i="51"/>
  <c r="M1100" i="51"/>
  <c r="M1099" i="51"/>
  <c r="M1098" i="51"/>
  <c r="M1097" i="51"/>
  <c r="M1096" i="51"/>
  <c r="M1095" i="51"/>
  <c r="M1094" i="51"/>
  <c r="M1093" i="51"/>
  <c r="M1092" i="51"/>
  <c r="M1091" i="51"/>
  <c r="M1090" i="51"/>
  <c r="M1089" i="51"/>
  <c r="M1088" i="51"/>
  <c r="M1087" i="51"/>
  <c r="M1086" i="51"/>
  <c r="M1085" i="51"/>
  <c r="M1084" i="51"/>
  <c r="M1083" i="51"/>
  <c r="M1082" i="51"/>
  <c r="M1081" i="51"/>
  <c r="M1080" i="51"/>
  <c r="M1079" i="51"/>
  <c r="M1078" i="51"/>
  <c r="M1077" i="51"/>
  <c r="M1076" i="51"/>
  <c r="M1075" i="51"/>
  <c r="M1074" i="51"/>
  <c r="M1073" i="51"/>
  <c r="M1072" i="51"/>
  <c r="M1071" i="51"/>
  <c r="M1070" i="51"/>
  <c r="M1069" i="51"/>
  <c r="M1068" i="51"/>
  <c r="M1067" i="51"/>
  <c r="M1066" i="51"/>
  <c r="M1065" i="51"/>
  <c r="M1064" i="51"/>
  <c r="M1063" i="51"/>
  <c r="M1062" i="51"/>
  <c r="M1061" i="51"/>
  <c r="M1060" i="51"/>
  <c r="M1059" i="51"/>
  <c r="M1058" i="51"/>
  <c r="M1057" i="51"/>
  <c r="M1056" i="51"/>
  <c r="M1055" i="51"/>
  <c r="M1054" i="51"/>
  <c r="M1053" i="51"/>
  <c r="B1046" i="51"/>
  <c r="C1045" i="51"/>
  <c r="C1044" i="51"/>
  <c r="C1043" i="51"/>
  <c r="C1042" i="51"/>
  <c r="C1041" i="51"/>
  <c r="C1040" i="51"/>
  <c r="C1039" i="51"/>
  <c r="C1038" i="51"/>
  <c r="C1037" i="51"/>
  <c r="C1036" i="51"/>
  <c r="C1035" i="51"/>
  <c r="C1034" i="51"/>
  <c r="C1033" i="51"/>
  <c r="C1032" i="51"/>
  <c r="C1031" i="51"/>
  <c r="C1030" i="51"/>
  <c r="C1029" i="51"/>
  <c r="C1028" i="51"/>
  <c r="C1027" i="51"/>
  <c r="C1026" i="51"/>
  <c r="C1025" i="51"/>
  <c r="C1024" i="51"/>
  <c r="C1023" i="51"/>
  <c r="C1022" i="51"/>
  <c r="C1021" i="51"/>
  <c r="C1020" i="51"/>
  <c r="C1019" i="51"/>
  <c r="C1018" i="51"/>
  <c r="C1017" i="51"/>
  <c r="C1016" i="51"/>
  <c r="C1015" i="51"/>
  <c r="C1014" i="51"/>
  <c r="C1013" i="51"/>
  <c r="C1012" i="51"/>
  <c r="C1011" i="51"/>
  <c r="C1010" i="51"/>
  <c r="C1009" i="51"/>
  <c r="C1008" i="51"/>
  <c r="C1007" i="51"/>
  <c r="C1006" i="51"/>
  <c r="C1005" i="51"/>
  <c r="C1004" i="51"/>
  <c r="C1003" i="51"/>
  <c r="C1002" i="51"/>
  <c r="C1001" i="51"/>
  <c r="C1000" i="51"/>
  <c r="C999" i="51"/>
  <c r="C998" i="51"/>
  <c r="C997" i="51"/>
  <c r="C996" i="51"/>
  <c r="C995" i="51"/>
  <c r="K988" i="51"/>
  <c r="J988" i="51"/>
  <c r="I988" i="51"/>
  <c r="H988" i="51"/>
  <c r="G988" i="51"/>
  <c r="F988" i="51"/>
  <c r="E988" i="51"/>
  <c r="D988" i="51"/>
  <c r="C988" i="51"/>
  <c r="B988" i="51"/>
  <c r="L987" i="51"/>
  <c r="L986" i="51"/>
  <c r="L985" i="51"/>
  <c r="L984" i="51"/>
  <c r="L983" i="51"/>
  <c r="L982" i="51"/>
  <c r="L981" i="51"/>
  <c r="L980" i="51"/>
  <c r="L979" i="51"/>
  <c r="L978" i="51"/>
  <c r="L977" i="51"/>
  <c r="L976" i="51"/>
  <c r="L975" i="51"/>
  <c r="L974" i="51"/>
  <c r="L973" i="51"/>
  <c r="L972" i="51"/>
  <c r="L971" i="51"/>
  <c r="L970" i="51"/>
  <c r="L969" i="51"/>
  <c r="L968" i="51"/>
  <c r="L967" i="51"/>
  <c r="L966" i="51"/>
  <c r="L965" i="51"/>
  <c r="L964" i="51"/>
  <c r="L963" i="51"/>
  <c r="L962" i="51"/>
  <c r="L961" i="51"/>
  <c r="L960" i="51"/>
  <c r="L959" i="51"/>
  <c r="L958" i="51"/>
  <c r="L957" i="51"/>
  <c r="L956" i="51"/>
  <c r="L955" i="51"/>
  <c r="L954" i="51"/>
  <c r="L953" i="51"/>
  <c r="L952" i="51"/>
  <c r="L951" i="51"/>
  <c r="L950" i="51"/>
  <c r="L949" i="51"/>
  <c r="L948" i="51"/>
  <c r="L947" i="51"/>
  <c r="L946" i="51"/>
  <c r="L945" i="51"/>
  <c r="L944" i="51"/>
  <c r="L943" i="51"/>
  <c r="L942" i="51"/>
  <c r="L941" i="51"/>
  <c r="L940" i="51"/>
  <c r="L939" i="51"/>
  <c r="L938" i="51"/>
  <c r="L937" i="51"/>
  <c r="B930" i="51"/>
  <c r="C929" i="51"/>
  <c r="C928" i="51"/>
  <c r="C927" i="51"/>
  <c r="C926" i="51"/>
  <c r="C925" i="51"/>
  <c r="C924" i="51"/>
  <c r="C923" i="51"/>
  <c r="C922" i="51"/>
  <c r="C921" i="51"/>
  <c r="C920" i="51"/>
  <c r="C919" i="51"/>
  <c r="C918" i="51"/>
  <c r="C917" i="51"/>
  <c r="C916" i="51"/>
  <c r="C915" i="51"/>
  <c r="C914" i="51"/>
  <c r="C913" i="51"/>
  <c r="C912" i="51"/>
  <c r="C911" i="51"/>
  <c r="C910" i="51"/>
  <c r="C909" i="51"/>
  <c r="C908" i="51"/>
  <c r="C907" i="51"/>
  <c r="C906" i="51"/>
  <c r="C905" i="51"/>
  <c r="C904" i="51"/>
  <c r="C903" i="51"/>
  <c r="C902" i="51"/>
  <c r="C901" i="51"/>
  <c r="C900" i="51"/>
  <c r="C899" i="51"/>
  <c r="C898" i="51"/>
  <c r="C897" i="51"/>
  <c r="C896" i="51"/>
  <c r="C895" i="51"/>
  <c r="C894" i="51"/>
  <c r="C893" i="51"/>
  <c r="C892" i="51"/>
  <c r="C891" i="51"/>
  <c r="C890" i="51"/>
  <c r="C889" i="51"/>
  <c r="C888" i="51"/>
  <c r="C887" i="51"/>
  <c r="C886" i="51"/>
  <c r="C885" i="51"/>
  <c r="C884" i="51"/>
  <c r="C883" i="51"/>
  <c r="C882" i="51"/>
  <c r="C881" i="51"/>
  <c r="C880" i="51"/>
  <c r="C879" i="51"/>
  <c r="E872" i="51"/>
  <c r="D872" i="51"/>
  <c r="C872" i="51"/>
  <c r="B872" i="51"/>
  <c r="F871" i="51"/>
  <c r="F870" i="51"/>
  <c r="F869" i="51"/>
  <c r="F868" i="51"/>
  <c r="F867" i="51"/>
  <c r="F866" i="51"/>
  <c r="F865" i="51"/>
  <c r="F864" i="51"/>
  <c r="F863" i="51"/>
  <c r="F862" i="51"/>
  <c r="F861" i="51"/>
  <c r="F860" i="51"/>
  <c r="F859" i="51"/>
  <c r="F858" i="51"/>
  <c r="F857" i="51"/>
  <c r="F856" i="51"/>
  <c r="F855" i="51"/>
  <c r="F854" i="51"/>
  <c r="F853" i="51"/>
  <c r="F852" i="51"/>
  <c r="F851" i="51"/>
  <c r="F850" i="51"/>
  <c r="F849" i="51"/>
  <c r="F848" i="51"/>
  <c r="F847" i="51"/>
  <c r="F846" i="51"/>
  <c r="F845" i="51"/>
  <c r="F844" i="51"/>
  <c r="F843" i="51"/>
  <c r="F842" i="51"/>
  <c r="F841" i="51"/>
  <c r="F840" i="51"/>
  <c r="F839" i="51"/>
  <c r="F838" i="51"/>
  <c r="F837" i="51"/>
  <c r="F836" i="51"/>
  <c r="F835" i="51"/>
  <c r="F834" i="51"/>
  <c r="F833" i="51"/>
  <c r="F832" i="51"/>
  <c r="F831" i="51"/>
  <c r="F830" i="51"/>
  <c r="F829" i="51"/>
  <c r="F828" i="51"/>
  <c r="F827" i="51"/>
  <c r="F826" i="51"/>
  <c r="F825" i="51"/>
  <c r="F824" i="51"/>
  <c r="F823" i="51"/>
  <c r="F822" i="51"/>
  <c r="F821" i="51"/>
  <c r="K814" i="51"/>
  <c r="J814" i="51"/>
  <c r="I814" i="51"/>
  <c r="H814" i="51"/>
  <c r="G814" i="51"/>
  <c r="F814" i="51"/>
  <c r="E814" i="51"/>
  <c r="D814" i="51"/>
  <c r="C814" i="51"/>
  <c r="B814" i="51"/>
  <c r="L813" i="51"/>
  <c r="L812" i="51"/>
  <c r="L811" i="51"/>
  <c r="L810" i="51"/>
  <c r="L809" i="51"/>
  <c r="L808" i="51"/>
  <c r="L807" i="51"/>
  <c r="L806" i="51"/>
  <c r="L805" i="51"/>
  <c r="L804" i="51"/>
  <c r="L803" i="51"/>
  <c r="L802" i="51"/>
  <c r="L801" i="51"/>
  <c r="L800" i="51"/>
  <c r="L799" i="51"/>
  <c r="L798" i="51"/>
  <c r="L797" i="51"/>
  <c r="L796" i="51"/>
  <c r="L795" i="51"/>
  <c r="L794" i="51"/>
  <c r="L793" i="51"/>
  <c r="L792" i="51"/>
  <c r="L791" i="51"/>
  <c r="L790" i="51"/>
  <c r="L789" i="51"/>
  <c r="L788" i="51"/>
  <c r="L787" i="51"/>
  <c r="L786" i="51"/>
  <c r="L785" i="51"/>
  <c r="L784" i="51"/>
  <c r="L783" i="51"/>
  <c r="L782" i="51"/>
  <c r="L781" i="51"/>
  <c r="L780" i="51"/>
  <c r="L779" i="51"/>
  <c r="L778" i="51"/>
  <c r="L777" i="51"/>
  <c r="L776" i="51"/>
  <c r="L775" i="51"/>
  <c r="L774" i="51"/>
  <c r="L773" i="51"/>
  <c r="L772" i="51"/>
  <c r="L771" i="51"/>
  <c r="L770" i="51"/>
  <c r="L769" i="51"/>
  <c r="L768" i="51"/>
  <c r="L767" i="51"/>
  <c r="L766" i="51"/>
  <c r="L765" i="51"/>
  <c r="L764" i="51"/>
  <c r="L763" i="51"/>
  <c r="F756" i="51"/>
  <c r="E756" i="51"/>
  <c r="D756" i="51"/>
  <c r="C756" i="51"/>
  <c r="B756" i="51"/>
  <c r="G755" i="51"/>
  <c r="G754" i="51"/>
  <c r="G753" i="51"/>
  <c r="G752" i="51"/>
  <c r="G751" i="51"/>
  <c r="G750" i="51"/>
  <c r="G749" i="51"/>
  <c r="G748" i="51"/>
  <c r="G747" i="51"/>
  <c r="G746" i="51"/>
  <c r="G745" i="51"/>
  <c r="G744" i="51"/>
  <c r="G743" i="51"/>
  <c r="G742" i="51"/>
  <c r="G741" i="51"/>
  <c r="G740" i="51"/>
  <c r="G739" i="51"/>
  <c r="G738" i="51"/>
  <c r="G737" i="51"/>
  <c r="G736" i="51"/>
  <c r="G735" i="51"/>
  <c r="G734" i="51"/>
  <c r="G733" i="51"/>
  <c r="G732" i="51"/>
  <c r="G731" i="51"/>
  <c r="G730" i="51"/>
  <c r="G729" i="51"/>
  <c r="G728" i="51"/>
  <c r="G727" i="51"/>
  <c r="G726" i="51"/>
  <c r="G725" i="51"/>
  <c r="G724" i="51"/>
  <c r="G723" i="51"/>
  <c r="G722" i="51"/>
  <c r="G721" i="51"/>
  <c r="G720" i="51"/>
  <c r="G719" i="51"/>
  <c r="G718" i="51"/>
  <c r="G717" i="51"/>
  <c r="G716" i="51"/>
  <c r="G715" i="51"/>
  <c r="G714" i="51"/>
  <c r="G713" i="51"/>
  <c r="G712" i="51"/>
  <c r="G711" i="51"/>
  <c r="G710" i="51"/>
  <c r="G709" i="51"/>
  <c r="G708" i="51"/>
  <c r="G707" i="51"/>
  <c r="G706" i="51"/>
  <c r="G705" i="51"/>
  <c r="B698" i="51"/>
  <c r="C698" i="51" s="1"/>
  <c r="C697" i="51"/>
  <c r="C696" i="51"/>
  <c r="C695" i="51"/>
  <c r="C694" i="51"/>
  <c r="C693" i="51"/>
  <c r="C692" i="51"/>
  <c r="C691" i="51"/>
  <c r="C690" i="51"/>
  <c r="C689" i="51"/>
  <c r="C688" i="51"/>
  <c r="C687" i="51"/>
  <c r="C686" i="51"/>
  <c r="C685" i="51"/>
  <c r="C684" i="51"/>
  <c r="C683" i="51"/>
  <c r="C682" i="51"/>
  <c r="C681" i="51"/>
  <c r="C680" i="51"/>
  <c r="C679" i="51"/>
  <c r="C678" i="51"/>
  <c r="C677" i="51"/>
  <c r="C676" i="51"/>
  <c r="C675" i="51"/>
  <c r="C674" i="51"/>
  <c r="C673" i="51"/>
  <c r="C672" i="51"/>
  <c r="C671" i="51"/>
  <c r="C670" i="51"/>
  <c r="C669" i="51"/>
  <c r="C668" i="51"/>
  <c r="C667" i="51"/>
  <c r="C666" i="51"/>
  <c r="C665" i="51"/>
  <c r="C664" i="51"/>
  <c r="C663" i="51"/>
  <c r="C662" i="51"/>
  <c r="C661" i="51"/>
  <c r="C660" i="51"/>
  <c r="C659" i="51"/>
  <c r="C658" i="51"/>
  <c r="C657" i="51"/>
  <c r="C656" i="51"/>
  <c r="C655" i="51"/>
  <c r="C654" i="51"/>
  <c r="C653" i="51"/>
  <c r="C652" i="51"/>
  <c r="C651" i="51"/>
  <c r="C650" i="51"/>
  <c r="C649" i="51"/>
  <c r="C648" i="51"/>
  <c r="C647" i="51"/>
  <c r="K640" i="51"/>
  <c r="J640" i="51"/>
  <c r="I640" i="51"/>
  <c r="H640" i="51"/>
  <c r="G640" i="51"/>
  <c r="F640" i="51"/>
  <c r="E640" i="51"/>
  <c r="D640" i="51"/>
  <c r="C640" i="51"/>
  <c r="B640" i="51"/>
  <c r="L639" i="51"/>
  <c r="L638" i="51"/>
  <c r="L637" i="51"/>
  <c r="L636" i="51"/>
  <c r="L635" i="51"/>
  <c r="L634" i="51"/>
  <c r="L633" i="51"/>
  <c r="L632" i="51"/>
  <c r="L631" i="51"/>
  <c r="L630" i="51"/>
  <c r="L629" i="51"/>
  <c r="L628" i="51"/>
  <c r="L627" i="51"/>
  <c r="L626" i="51"/>
  <c r="L625" i="51"/>
  <c r="L624" i="51"/>
  <c r="L623" i="51"/>
  <c r="L622" i="51"/>
  <c r="L621" i="51"/>
  <c r="L620" i="51"/>
  <c r="L619" i="51"/>
  <c r="L618" i="51"/>
  <c r="L617" i="51"/>
  <c r="L616" i="51"/>
  <c r="L615" i="51"/>
  <c r="L614" i="51"/>
  <c r="L613" i="51"/>
  <c r="L612" i="51"/>
  <c r="L611" i="51"/>
  <c r="L610" i="51"/>
  <c r="L609" i="51"/>
  <c r="L608" i="51"/>
  <c r="L607" i="51"/>
  <c r="L606" i="51"/>
  <c r="L605" i="51"/>
  <c r="L604" i="51"/>
  <c r="L603" i="51"/>
  <c r="L602" i="51"/>
  <c r="L601" i="51"/>
  <c r="L600" i="51"/>
  <c r="L599" i="51"/>
  <c r="L598" i="51"/>
  <c r="L597" i="51"/>
  <c r="L596" i="51"/>
  <c r="L595" i="51"/>
  <c r="L594" i="51"/>
  <c r="L593" i="51"/>
  <c r="L592" i="51"/>
  <c r="L591" i="51"/>
  <c r="L590" i="51"/>
  <c r="L589" i="51"/>
  <c r="B582" i="51"/>
  <c r="C581" i="51"/>
  <c r="C580" i="51"/>
  <c r="C579" i="51"/>
  <c r="C578" i="51"/>
  <c r="C577" i="51"/>
  <c r="C576" i="51"/>
  <c r="C575" i="51"/>
  <c r="C574" i="51"/>
  <c r="C573" i="51"/>
  <c r="C572" i="51"/>
  <c r="C571" i="51"/>
  <c r="C570" i="51"/>
  <c r="C569" i="51"/>
  <c r="C568" i="51"/>
  <c r="C567" i="51"/>
  <c r="C566" i="51"/>
  <c r="C565" i="51"/>
  <c r="C564" i="51"/>
  <c r="C563" i="51"/>
  <c r="C562" i="51"/>
  <c r="C561" i="51"/>
  <c r="C560" i="51"/>
  <c r="C559" i="51"/>
  <c r="C558" i="51"/>
  <c r="C557" i="51"/>
  <c r="C556" i="51"/>
  <c r="C555" i="51"/>
  <c r="C554" i="51"/>
  <c r="C553" i="51"/>
  <c r="C552" i="51"/>
  <c r="C551" i="51"/>
  <c r="C550" i="51"/>
  <c r="C549" i="51"/>
  <c r="C548" i="51"/>
  <c r="C547" i="51"/>
  <c r="C546" i="51"/>
  <c r="C545" i="51"/>
  <c r="C544" i="51"/>
  <c r="C543" i="51"/>
  <c r="C542" i="51"/>
  <c r="C541" i="51"/>
  <c r="C540" i="51"/>
  <c r="C539" i="51"/>
  <c r="C538" i="51"/>
  <c r="C537" i="51"/>
  <c r="C536" i="51"/>
  <c r="C535" i="51"/>
  <c r="C534" i="51"/>
  <c r="C533" i="51"/>
  <c r="C532" i="51"/>
  <c r="C531" i="51"/>
  <c r="K524" i="51"/>
  <c r="J524" i="51"/>
  <c r="I524" i="51"/>
  <c r="H524" i="51"/>
  <c r="G524" i="51"/>
  <c r="F524" i="51"/>
  <c r="E524" i="51"/>
  <c r="D524" i="51"/>
  <c r="C524" i="51"/>
  <c r="B524" i="51"/>
  <c r="L523" i="51"/>
  <c r="L522" i="51"/>
  <c r="L521" i="51"/>
  <c r="L520" i="51"/>
  <c r="L519" i="51"/>
  <c r="L518" i="51"/>
  <c r="L517" i="51"/>
  <c r="L516" i="51"/>
  <c r="L515" i="51"/>
  <c r="L514" i="51"/>
  <c r="L513" i="51"/>
  <c r="L512" i="51"/>
  <c r="L511" i="51"/>
  <c r="L510" i="51"/>
  <c r="L509" i="51"/>
  <c r="L508" i="51"/>
  <c r="L507" i="51"/>
  <c r="L506" i="51"/>
  <c r="L505" i="51"/>
  <c r="L504" i="51"/>
  <c r="L503" i="51"/>
  <c r="L502" i="51"/>
  <c r="L501" i="51"/>
  <c r="L500" i="51"/>
  <c r="L499" i="51"/>
  <c r="L498" i="51"/>
  <c r="L497" i="51"/>
  <c r="L496" i="51"/>
  <c r="L495" i="51"/>
  <c r="L494" i="51"/>
  <c r="L493" i="51"/>
  <c r="L492" i="51"/>
  <c r="L491" i="51"/>
  <c r="L490" i="51"/>
  <c r="L489" i="51"/>
  <c r="L488" i="51"/>
  <c r="L487" i="51"/>
  <c r="L486" i="51"/>
  <c r="L485" i="51"/>
  <c r="L484" i="51"/>
  <c r="L483" i="51"/>
  <c r="L482" i="51"/>
  <c r="L481" i="51"/>
  <c r="L480" i="51"/>
  <c r="L479" i="51"/>
  <c r="L478" i="51"/>
  <c r="L477" i="51"/>
  <c r="L476" i="51"/>
  <c r="L475" i="51"/>
  <c r="L474" i="51"/>
  <c r="L473" i="51"/>
  <c r="B465" i="51"/>
  <c r="C465" i="51" s="1"/>
  <c r="B464" i="51"/>
  <c r="C464" i="51" s="1"/>
  <c r="B463" i="51"/>
  <c r="C463" i="51" s="1"/>
  <c r="B462" i="51"/>
  <c r="C462" i="51" s="1"/>
  <c r="B461" i="51"/>
  <c r="C461" i="51" s="1"/>
  <c r="B460" i="51"/>
  <c r="C460" i="51" s="1"/>
  <c r="B459" i="51"/>
  <c r="C459" i="51" s="1"/>
  <c r="B458" i="51"/>
  <c r="C458" i="51" s="1"/>
  <c r="B457" i="51"/>
  <c r="C457" i="51" s="1"/>
  <c r="B456" i="51"/>
  <c r="C456" i="51" s="1"/>
  <c r="B455" i="51"/>
  <c r="C455" i="51" s="1"/>
  <c r="B454" i="51"/>
  <c r="C454" i="51" s="1"/>
  <c r="B453" i="51"/>
  <c r="C453" i="51" s="1"/>
  <c r="B452" i="51"/>
  <c r="C452" i="51" s="1"/>
  <c r="B451" i="51"/>
  <c r="C451" i="51" s="1"/>
  <c r="B450" i="51"/>
  <c r="C450" i="51" s="1"/>
  <c r="B449" i="51"/>
  <c r="C449" i="51" s="1"/>
  <c r="B448" i="51"/>
  <c r="C448" i="51" s="1"/>
  <c r="B447" i="51"/>
  <c r="C447" i="51" s="1"/>
  <c r="B446" i="51"/>
  <c r="C446" i="51" s="1"/>
  <c r="B445" i="51"/>
  <c r="C445" i="51" s="1"/>
  <c r="B444" i="51"/>
  <c r="C444" i="51" s="1"/>
  <c r="B443" i="51"/>
  <c r="C443" i="51" s="1"/>
  <c r="B442" i="51"/>
  <c r="C442" i="51" s="1"/>
  <c r="B441" i="51"/>
  <c r="C441" i="51" s="1"/>
  <c r="B440" i="51"/>
  <c r="C440" i="51" s="1"/>
  <c r="B439" i="51"/>
  <c r="C439" i="51" s="1"/>
  <c r="B438" i="51"/>
  <c r="C438" i="51" s="1"/>
  <c r="B437" i="51"/>
  <c r="C437" i="51" s="1"/>
  <c r="B436" i="51"/>
  <c r="C436" i="51" s="1"/>
  <c r="B435" i="51"/>
  <c r="C435" i="51" s="1"/>
  <c r="B434" i="51"/>
  <c r="C434" i="51" s="1"/>
  <c r="B433" i="51"/>
  <c r="C433" i="51" s="1"/>
  <c r="B432" i="51"/>
  <c r="C432" i="51" s="1"/>
  <c r="B431" i="51"/>
  <c r="C431" i="51" s="1"/>
  <c r="B430" i="51"/>
  <c r="C430" i="51" s="1"/>
  <c r="B429" i="51"/>
  <c r="C429" i="51" s="1"/>
  <c r="B428" i="51"/>
  <c r="C428" i="51" s="1"/>
  <c r="B427" i="51"/>
  <c r="C427" i="51" s="1"/>
  <c r="B426" i="51"/>
  <c r="C426" i="51" s="1"/>
  <c r="B425" i="51"/>
  <c r="C425" i="51" s="1"/>
  <c r="B424" i="51"/>
  <c r="C424" i="51" s="1"/>
  <c r="B423" i="51"/>
  <c r="C423" i="51" s="1"/>
  <c r="B422" i="51"/>
  <c r="C422" i="51" s="1"/>
  <c r="B421" i="51"/>
  <c r="C421" i="51" s="1"/>
  <c r="B420" i="51"/>
  <c r="C420" i="51" s="1"/>
  <c r="B419" i="51"/>
  <c r="C419" i="51" s="1"/>
  <c r="B418" i="51"/>
  <c r="C418" i="51" s="1"/>
  <c r="B417" i="51"/>
  <c r="C417" i="51" s="1"/>
  <c r="B416" i="51"/>
  <c r="C416" i="51" s="1"/>
  <c r="B415" i="51"/>
  <c r="K406" i="51"/>
  <c r="J406" i="51"/>
  <c r="I406" i="51"/>
  <c r="H406" i="51"/>
  <c r="G406" i="51"/>
  <c r="F406" i="51"/>
  <c r="E406" i="51"/>
  <c r="D406" i="51"/>
  <c r="C406" i="51"/>
  <c r="B406" i="51"/>
  <c r="K405" i="51"/>
  <c r="J405" i="51"/>
  <c r="I405" i="51"/>
  <c r="H405" i="51"/>
  <c r="G405" i="51"/>
  <c r="F405" i="51"/>
  <c r="E405" i="51"/>
  <c r="D405" i="51"/>
  <c r="C405" i="51"/>
  <c r="B405" i="51"/>
  <c r="K404" i="51"/>
  <c r="J404" i="51"/>
  <c r="I404" i="51"/>
  <c r="H404" i="51"/>
  <c r="G404" i="51"/>
  <c r="F404" i="51"/>
  <c r="E404" i="51"/>
  <c r="D404" i="51"/>
  <c r="C404" i="51"/>
  <c r="B404" i="51"/>
  <c r="K403" i="51"/>
  <c r="J403" i="51"/>
  <c r="I403" i="51"/>
  <c r="H403" i="51"/>
  <c r="G403" i="51"/>
  <c r="F403" i="51"/>
  <c r="E403" i="51"/>
  <c r="D403" i="51"/>
  <c r="C403" i="51"/>
  <c r="B403" i="51"/>
  <c r="K402" i="51"/>
  <c r="J402" i="51"/>
  <c r="I402" i="51"/>
  <c r="H402" i="51"/>
  <c r="G402" i="51"/>
  <c r="F402" i="51"/>
  <c r="E402" i="51"/>
  <c r="D402" i="51"/>
  <c r="C402" i="51"/>
  <c r="B402" i="51"/>
  <c r="K401" i="51"/>
  <c r="J401" i="51"/>
  <c r="I401" i="51"/>
  <c r="H401" i="51"/>
  <c r="G401" i="51"/>
  <c r="F401" i="51"/>
  <c r="E401" i="51"/>
  <c r="D401" i="51"/>
  <c r="C401" i="51"/>
  <c r="B401" i="51"/>
  <c r="K400" i="51"/>
  <c r="J400" i="51"/>
  <c r="I400" i="51"/>
  <c r="H400" i="51"/>
  <c r="G400" i="51"/>
  <c r="F400" i="51"/>
  <c r="E400" i="51"/>
  <c r="D400" i="51"/>
  <c r="C400" i="51"/>
  <c r="B400" i="51"/>
  <c r="K399" i="51"/>
  <c r="J399" i="51"/>
  <c r="I399" i="51"/>
  <c r="H399" i="51"/>
  <c r="G399" i="51"/>
  <c r="F399" i="51"/>
  <c r="E399" i="51"/>
  <c r="D399" i="51"/>
  <c r="C399" i="51"/>
  <c r="B399" i="51"/>
  <c r="K398" i="51"/>
  <c r="J398" i="51"/>
  <c r="I398" i="51"/>
  <c r="H398" i="51"/>
  <c r="G398" i="51"/>
  <c r="F398" i="51"/>
  <c r="E398" i="51"/>
  <c r="D398" i="51"/>
  <c r="C398" i="51"/>
  <c r="B398" i="51"/>
  <c r="K397" i="51"/>
  <c r="J397" i="51"/>
  <c r="I397" i="51"/>
  <c r="H397" i="51"/>
  <c r="G397" i="51"/>
  <c r="F397" i="51"/>
  <c r="E397" i="51"/>
  <c r="D397" i="51"/>
  <c r="C397" i="51"/>
  <c r="B397" i="51"/>
  <c r="K396" i="51"/>
  <c r="J396" i="51"/>
  <c r="I396" i="51"/>
  <c r="H396" i="51"/>
  <c r="G396" i="51"/>
  <c r="F396" i="51"/>
  <c r="E396" i="51"/>
  <c r="D396" i="51"/>
  <c r="C396" i="51"/>
  <c r="B396" i="51"/>
  <c r="K395" i="51"/>
  <c r="J395" i="51"/>
  <c r="I395" i="51"/>
  <c r="H395" i="51"/>
  <c r="G395" i="51"/>
  <c r="F395" i="51"/>
  <c r="E395" i="51"/>
  <c r="D395" i="51"/>
  <c r="C395" i="51"/>
  <c r="B395" i="51"/>
  <c r="K394" i="51"/>
  <c r="J394" i="51"/>
  <c r="I394" i="51"/>
  <c r="H394" i="51"/>
  <c r="G394" i="51"/>
  <c r="F394" i="51"/>
  <c r="E394" i="51"/>
  <c r="D394" i="51"/>
  <c r="C394" i="51"/>
  <c r="B394" i="51"/>
  <c r="K393" i="51"/>
  <c r="J393" i="51"/>
  <c r="I393" i="51"/>
  <c r="H393" i="51"/>
  <c r="G393" i="51"/>
  <c r="F393" i="51"/>
  <c r="E393" i="51"/>
  <c r="D393" i="51"/>
  <c r="C393" i="51"/>
  <c r="B393" i="51"/>
  <c r="K392" i="51"/>
  <c r="J392" i="51"/>
  <c r="I392" i="51"/>
  <c r="H392" i="51"/>
  <c r="G392" i="51"/>
  <c r="F392" i="51"/>
  <c r="E392" i="51"/>
  <c r="D392" i="51"/>
  <c r="C392" i="51"/>
  <c r="B392" i="51"/>
  <c r="K391" i="51"/>
  <c r="J391" i="51"/>
  <c r="I391" i="51"/>
  <c r="H391" i="51"/>
  <c r="G391" i="51"/>
  <c r="F391" i="51"/>
  <c r="E391" i="51"/>
  <c r="D391" i="51"/>
  <c r="C391" i="51"/>
  <c r="B391" i="51"/>
  <c r="K390" i="51"/>
  <c r="J390" i="51"/>
  <c r="I390" i="51"/>
  <c r="H390" i="51"/>
  <c r="G390" i="51"/>
  <c r="F390" i="51"/>
  <c r="E390" i="51"/>
  <c r="D390" i="51"/>
  <c r="C390" i="51"/>
  <c r="B390" i="51"/>
  <c r="K389" i="51"/>
  <c r="J389" i="51"/>
  <c r="I389" i="51"/>
  <c r="H389" i="51"/>
  <c r="G389" i="51"/>
  <c r="F389" i="51"/>
  <c r="E389" i="51"/>
  <c r="D389" i="51"/>
  <c r="C389" i="51"/>
  <c r="B389" i="51"/>
  <c r="K388" i="51"/>
  <c r="J388" i="51"/>
  <c r="I388" i="51"/>
  <c r="H388" i="51"/>
  <c r="G388" i="51"/>
  <c r="F388" i="51"/>
  <c r="E388" i="51"/>
  <c r="D388" i="51"/>
  <c r="C388" i="51"/>
  <c r="B388" i="51"/>
  <c r="K387" i="51"/>
  <c r="J387" i="51"/>
  <c r="I387" i="51"/>
  <c r="H387" i="51"/>
  <c r="G387" i="51"/>
  <c r="F387" i="51"/>
  <c r="E387" i="51"/>
  <c r="D387" i="51"/>
  <c r="C387" i="51"/>
  <c r="B387" i="51"/>
  <c r="K386" i="51"/>
  <c r="J386" i="51"/>
  <c r="I386" i="51"/>
  <c r="H386" i="51"/>
  <c r="G386" i="51"/>
  <c r="F386" i="51"/>
  <c r="E386" i="51"/>
  <c r="D386" i="51"/>
  <c r="C386" i="51"/>
  <c r="B386" i="51"/>
  <c r="K385" i="51"/>
  <c r="J385" i="51"/>
  <c r="I385" i="51"/>
  <c r="H385" i="51"/>
  <c r="G385" i="51"/>
  <c r="F385" i="51"/>
  <c r="E385" i="51"/>
  <c r="D385" i="51"/>
  <c r="C385" i="51"/>
  <c r="B385" i="51"/>
  <c r="K384" i="51"/>
  <c r="J384" i="51"/>
  <c r="I384" i="51"/>
  <c r="H384" i="51"/>
  <c r="G384" i="51"/>
  <c r="F384" i="51"/>
  <c r="E384" i="51"/>
  <c r="D384" i="51"/>
  <c r="C384" i="51"/>
  <c r="B384" i="51"/>
  <c r="K383" i="51"/>
  <c r="J383" i="51"/>
  <c r="I383" i="51"/>
  <c r="H383" i="51"/>
  <c r="G383" i="51"/>
  <c r="F383" i="51"/>
  <c r="E383" i="51"/>
  <c r="D383" i="51"/>
  <c r="C383" i="51"/>
  <c r="B383" i="51"/>
  <c r="K382" i="51"/>
  <c r="J382" i="51"/>
  <c r="I382" i="51"/>
  <c r="H382" i="51"/>
  <c r="G382" i="51"/>
  <c r="F382" i="51"/>
  <c r="E382" i="51"/>
  <c r="D382" i="51"/>
  <c r="C382" i="51"/>
  <c r="B382" i="51"/>
  <c r="K381" i="51"/>
  <c r="J381" i="51"/>
  <c r="I381" i="51"/>
  <c r="H381" i="51"/>
  <c r="G381" i="51"/>
  <c r="F381" i="51"/>
  <c r="E381" i="51"/>
  <c r="D381" i="51"/>
  <c r="C381" i="51"/>
  <c r="B381" i="51"/>
  <c r="K380" i="51"/>
  <c r="J380" i="51"/>
  <c r="I380" i="51"/>
  <c r="H380" i="51"/>
  <c r="G380" i="51"/>
  <c r="F380" i="51"/>
  <c r="E380" i="51"/>
  <c r="D380" i="51"/>
  <c r="C380" i="51"/>
  <c r="B380" i="51"/>
  <c r="K379" i="51"/>
  <c r="J379" i="51"/>
  <c r="I379" i="51"/>
  <c r="H379" i="51"/>
  <c r="G379" i="51"/>
  <c r="F379" i="51"/>
  <c r="E379" i="51"/>
  <c r="D379" i="51"/>
  <c r="C379" i="51"/>
  <c r="B379" i="51"/>
  <c r="K378" i="51"/>
  <c r="J378" i="51"/>
  <c r="I378" i="51"/>
  <c r="H378" i="51"/>
  <c r="G378" i="51"/>
  <c r="F378" i="51"/>
  <c r="E378" i="51"/>
  <c r="D378" i="51"/>
  <c r="C378" i="51"/>
  <c r="B378" i="51"/>
  <c r="K377" i="51"/>
  <c r="J377" i="51"/>
  <c r="I377" i="51"/>
  <c r="H377" i="51"/>
  <c r="G377" i="51"/>
  <c r="F377" i="51"/>
  <c r="E377" i="51"/>
  <c r="D377" i="51"/>
  <c r="C377" i="51"/>
  <c r="B377" i="51"/>
  <c r="K376" i="51"/>
  <c r="J376" i="51"/>
  <c r="I376" i="51"/>
  <c r="H376" i="51"/>
  <c r="G376" i="51"/>
  <c r="F376" i="51"/>
  <c r="E376" i="51"/>
  <c r="D376" i="51"/>
  <c r="C376" i="51"/>
  <c r="B376" i="51"/>
  <c r="K375" i="51"/>
  <c r="J375" i="51"/>
  <c r="I375" i="51"/>
  <c r="H375" i="51"/>
  <c r="G375" i="51"/>
  <c r="F375" i="51"/>
  <c r="E375" i="51"/>
  <c r="D375" i="51"/>
  <c r="C375" i="51"/>
  <c r="B375" i="51"/>
  <c r="K374" i="51"/>
  <c r="J374" i="51"/>
  <c r="I374" i="51"/>
  <c r="H374" i="51"/>
  <c r="G374" i="51"/>
  <c r="F374" i="51"/>
  <c r="E374" i="51"/>
  <c r="D374" i="51"/>
  <c r="C374" i="51"/>
  <c r="B374" i="51"/>
  <c r="K373" i="51"/>
  <c r="J373" i="51"/>
  <c r="I373" i="51"/>
  <c r="H373" i="51"/>
  <c r="G373" i="51"/>
  <c r="F373" i="51"/>
  <c r="E373" i="51"/>
  <c r="D373" i="51"/>
  <c r="C373" i="51"/>
  <c r="B373" i="51"/>
  <c r="K372" i="51"/>
  <c r="J372" i="51"/>
  <c r="I372" i="51"/>
  <c r="H372" i="51"/>
  <c r="G372" i="51"/>
  <c r="F372" i="51"/>
  <c r="E372" i="51"/>
  <c r="D372" i="51"/>
  <c r="C372" i="51"/>
  <c r="B372" i="51"/>
  <c r="K371" i="51"/>
  <c r="J371" i="51"/>
  <c r="I371" i="51"/>
  <c r="H371" i="51"/>
  <c r="G371" i="51"/>
  <c r="F371" i="51"/>
  <c r="E371" i="51"/>
  <c r="D371" i="51"/>
  <c r="C371" i="51"/>
  <c r="B371" i="51"/>
  <c r="K370" i="51"/>
  <c r="J370" i="51"/>
  <c r="I370" i="51"/>
  <c r="H370" i="51"/>
  <c r="G370" i="51"/>
  <c r="F370" i="51"/>
  <c r="E370" i="51"/>
  <c r="D370" i="51"/>
  <c r="C370" i="51"/>
  <c r="B370" i="51"/>
  <c r="K369" i="51"/>
  <c r="J369" i="51"/>
  <c r="I369" i="51"/>
  <c r="H369" i="51"/>
  <c r="G369" i="51"/>
  <c r="F369" i="51"/>
  <c r="E369" i="51"/>
  <c r="D369" i="51"/>
  <c r="C369" i="51"/>
  <c r="B369" i="51"/>
  <c r="K368" i="51"/>
  <c r="J368" i="51"/>
  <c r="I368" i="51"/>
  <c r="H368" i="51"/>
  <c r="G368" i="51"/>
  <c r="F368" i="51"/>
  <c r="E368" i="51"/>
  <c r="D368" i="51"/>
  <c r="C368" i="51"/>
  <c r="B368" i="51"/>
  <c r="K367" i="51"/>
  <c r="J367" i="51"/>
  <c r="I367" i="51"/>
  <c r="H367" i="51"/>
  <c r="G367" i="51"/>
  <c r="F367" i="51"/>
  <c r="E367" i="51"/>
  <c r="D367" i="51"/>
  <c r="C367" i="51"/>
  <c r="B367" i="51"/>
  <c r="K366" i="51"/>
  <c r="J366" i="51"/>
  <c r="I366" i="51"/>
  <c r="H366" i="51"/>
  <c r="G366" i="51"/>
  <c r="F366" i="51"/>
  <c r="E366" i="51"/>
  <c r="D366" i="51"/>
  <c r="C366" i="51"/>
  <c r="B366" i="51"/>
  <c r="K365" i="51"/>
  <c r="J365" i="51"/>
  <c r="I365" i="51"/>
  <c r="H365" i="51"/>
  <c r="G365" i="51"/>
  <c r="F365" i="51"/>
  <c r="E365" i="51"/>
  <c r="D365" i="51"/>
  <c r="C365" i="51"/>
  <c r="B365" i="51"/>
  <c r="K364" i="51"/>
  <c r="J364" i="51"/>
  <c r="I364" i="51"/>
  <c r="H364" i="51"/>
  <c r="G364" i="51"/>
  <c r="F364" i="51"/>
  <c r="E364" i="51"/>
  <c r="D364" i="51"/>
  <c r="C364" i="51"/>
  <c r="B364" i="51"/>
  <c r="K363" i="51"/>
  <c r="J363" i="51"/>
  <c r="I363" i="51"/>
  <c r="H363" i="51"/>
  <c r="G363" i="51"/>
  <c r="F363" i="51"/>
  <c r="E363" i="51"/>
  <c r="D363" i="51"/>
  <c r="C363" i="51"/>
  <c r="B363" i="51"/>
  <c r="K362" i="51"/>
  <c r="J362" i="51"/>
  <c r="I362" i="51"/>
  <c r="H362" i="51"/>
  <c r="G362" i="51"/>
  <c r="F362" i="51"/>
  <c r="E362" i="51"/>
  <c r="D362" i="51"/>
  <c r="C362" i="51"/>
  <c r="B362" i="51"/>
  <c r="K361" i="51"/>
  <c r="J361" i="51"/>
  <c r="I361" i="51"/>
  <c r="H361" i="51"/>
  <c r="G361" i="51"/>
  <c r="F361" i="51"/>
  <c r="E361" i="51"/>
  <c r="D361" i="51"/>
  <c r="C361" i="51"/>
  <c r="B361" i="51"/>
  <c r="K360" i="51"/>
  <c r="J360" i="51"/>
  <c r="I360" i="51"/>
  <c r="H360" i="51"/>
  <c r="G360" i="51"/>
  <c r="F360" i="51"/>
  <c r="E360" i="51"/>
  <c r="D360" i="51"/>
  <c r="C360" i="51"/>
  <c r="B360" i="51"/>
  <c r="K359" i="51"/>
  <c r="J359" i="51"/>
  <c r="I359" i="51"/>
  <c r="H359" i="51"/>
  <c r="G359" i="51"/>
  <c r="F359" i="51"/>
  <c r="E359" i="51"/>
  <c r="D359" i="51"/>
  <c r="C359" i="51"/>
  <c r="B359" i="51"/>
  <c r="K358" i="51"/>
  <c r="J358" i="51"/>
  <c r="I358" i="51"/>
  <c r="H358" i="51"/>
  <c r="G358" i="51"/>
  <c r="F358" i="51"/>
  <c r="E358" i="51"/>
  <c r="D358" i="51"/>
  <c r="C358" i="51"/>
  <c r="B358" i="51"/>
  <c r="K357" i="51"/>
  <c r="J357" i="51"/>
  <c r="I357" i="51"/>
  <c r="H357" i="51"/>
  <c r="G357" i="51"/>
  <c r="F357" i="51"/>
  <c r="E357" i="51"/>
  <c r="D357" i="51"/>
  <c r="C357" i="51"/>
  <c r="B357" i="51"/>
  <c r="K356" i="51"/>
  <c r="J356" i="51"/>
  <c r="I356" i="51"/>
  <c r="H356" i="51"/>
  <c r="G356" i="51"/>
  <c r="F356" i="51"/>
  <c r="E356" i="51"/>
  <c r="D356" i="51"/>
  <c r="C356" i="51"/>
  <c r="B356" i="51"/>
  <c r="D348" i="51"/>
  <c r="C348" i="51"/>
  <c r="B348" i="51"/>
  <c r="D347" i="51"/>
  <c r="C347" i="51"/>
  <c r="B347" i="51"/>
  <c r="D346" i="51"/>
  <c r="C346" i="51"/>
  <c r="B346" i="51"/>
  <c r="D345" i="51"/>
  <c r="C345" i="51"/>
  <c r="B345" i="51"/>
  <c r="D344" i="51"/>
  <c r="C344" i="51"/>
  <c r="B344" i="51"/>
  <c r="D343" i="51"/>
  <c r="C343" i="51"/>
  <c r="B343" i="51"/>
  <c r="D342" i="51"/>
  <c r="C342" i="51"/>
  <c r="B342" i="51"/>
  <c r="D341" i="51"/>
  <c r="C341" i="51"/>
  <c r="B341" i="51"/>
  <c r="D340" i="51"/>
  <c r="C340" i="51"/>
  <c r="B340" i="51"/>
  <c r="D339" i="51"/>
  <c r="C339" i="51"/>
  <c r="B339" i="51"/>
  <c r="D338" i="51"/>
  <c r="C338" i="51"/>
  <c r="B338" i="51"/>
  <c r="D337" i="51"/>
  <c r="C337" i="51"/>
  <c r="B337" i="51"/>
  <c r="D336" i="51"/>
  <c r="C336" i="51"/>
  <c r="B336" i="51"/>
  <c r="D335" i="51"/>
  <c r="C335" i="51"/>
  <c r="B335" i="51"/>
  <c r="D334" i="51"/>
  <c r="C334" i="51"/>
  <c r="B334" i="51"/>
  <c r="D333" i="51"/>
  <c r="C333" i="51"/>
  <c r="B333" i="51"/>
  <c r="D332" i="51"/>
  <c r="C332" i="51"/>
  <c r="B332" i="51"/>
  <c r="D331" i="51"/>
  <c r="C331" i="51"/>
  <c r="B331" i="51"/>
  <c r="D330" i="51"/>
  <c r="C330" i="51"/>
  <c r="B330" i="51"/>
  <c r="D329" i="51"/>
  <c r="C329" i="51"/>
  <c r="B329" i="51"/>
  <c r="D328" i="51"/>
  <c r="C328" i="51"/>
  <c r="B328" i="51"/>
  <c r="D327" i="51"/>
  <c r="C327" i="51"/>
  <c r="B327" i="51"/>
  <c r="D326" i="51"/>
  <c r="C326" i="51"/>
  <c r="B326" i="51"/>
  <c r="D325" i="51"/>
  <c r="C325" i="51"/>
  <c r="B325" i="51"/>
  <c r="D324" i="51"/>
  <c r="C324" i="51"/>
  <c r="B324" i="51"/>
  <c r="D323" i="51"/>
  <c r="C323" i="51"/>
  <c r="B323" i="51"/>
  <c r="D322" i="51"/>
  <c r="C322" i="51"/>
  <c r="B322" i="51"/>
  <c r="D321" i="51"/>
  <c r="C321" i="51"/>
  <c r="B321" i="51"/>
  <c r="D320" i="51"/>
  <c r="C320" i="51"/>
  <c r="B320" i="51"/>
  <c r="D319" i="51"/>
  <c r="C319" i="51"/>
  <c r="B319" i="51"/>
  <c r="D318" i="51"/>
  <c r="C318" i="51"/>
  <c r="B318" i="51"/>
  <c r="D317" i="51"/>
  <c r="C317" i="51"/>
  <c r="B317" i="51"/>
  <c r="D316" i="51"/>
  <c r="C316" i="51"/>
  <c r="B316" i="51"/>
  <c r="D315" i="51"/>
  <c r="C315" i="51"/>
  <c r="B315" i="51"/>
  <c r="D314" i="51"/>
  <c r="C314" i="51"/>
  <c r="B314" i="51"/>
  <c r="D313" i="51"/>
  <c r="C313" i="51"/>
  <c r="B313" i="51"/>
  <c r="D312" i="51"/>
  <c r="C312" i="51"/>
  <c r="B312" i="51"/>
  <c r="D311" i="51"/>
  <c r="C311" i="51"/>
  <c r="B311" i="51"/>
  <c r="D310" i="51"/>
  <c r="C310" i="51"/>
  <c r="B310" i="51"/>
  <c r="D309" i="51"/>
  <c r="C309" i="51"/>
  <c r="B309" i="51"/>
  <c r="D308" i="51"/>
  <c r="C308" i="51"/>
  <c r="B308" i="51"/>
  <c r="D307" i="51"/>
  <c r="C307" i="51"/>
  <c r="B307" i="51"/>
  <c r="D306" i="51"/>
  <c r="C306" i="51"/>
  <c r="B306" i="51"/>
  <c r="D305" i="51"/>
  <c r="C305" i="51"/>
  <c r="B305" i="51"/>
  <c r="D304" i="51"/>
  <c r="C304" i="51"/>
  <c r="B304" i="51"/>
  <c r="D303" i="51"/>
  <c r="C303" i="51"/>
  <c r="B303" i="51"/>
  <c r="D302" i="51"/>
  <c r="C302" i="51"/>
  <c r="B302" i="51"/>
  <c r="D301" i="51"/>
  <c r="C301" i="51"/>
  <c r="B301" i="51"/>
  <c r="D300" i="51"/>
  <c r="C300" i="51"/>
  <c r="B300" i="51"/>
  <c r="D299" i="51"/>
  <c r="C299" i="51"/>
  <c r="B299" i="51"/>
  <c r="D298" i="51"/>
  <c r="C298" i="51"/>
  <c r="B298" i="51"/>
  <c r="B290" i="51"/>
  <c r="C290" i="51" s="1"/>
  <c r="B289" i="51"/>
  <c r="C289" i="51" s="1"/>
  <c r="B288" i="51"/>
  <c r="C288" i="51" s="1"/>
  <c r="B287" i="51"/>
  <c r="C287" i="51" s="1"/>
  <c r="B286" i="51"/>
  <c r="C286" i="51" s="1"/>
  <c r="B285" i="51"/>
  <c r="C285" i="51" s="1"/>
  <c r="B284" i="51"/>
  <c r="C284" i="51" s="1"/>
  <c r="B283" i="51"/>
  <c r="C283" i="51" s="1"/>
  <c r="B282" i="51"/>
  <c r="C282" i="51" s="1"/>
  <c r="B281" i="51"/>
  <c r="C281" i="51" s="1"/>
  <c r="B280" i="51"/>
  <c r="C280" i="51" s="1"/>
  <c r="B279" i="51"/>
  <c r="C279" i="51" s="1"/>
  <c r="B278" i="51"/>
  <c r="C278" i="51" s="1"/>
  <c r="B277" i="51"/>
  <c r="C277" i="51" s="1"/>
  <c r="B276" i="51"/>
  <c r="C276" i="51" s="1"/>
  <c r="B275" i="51"/>
  <c r="C275" i="51" s="1"/>
  <c r="B274" i="51"/>
  <c r="C274" i="51" s="1"/>
  <c r="B273" i="51"/>
  <c r="C273" i="51" s="1"/>
  <c r="B272" i="51"/>
  <c r="C272" i="51" s="1"/>
  <c r="B271" i="51"/>
  <c r="C271" i="51" s="1"/>
  <c r="B270" i="51"/>
  <c r="C270" i="51" s="1"/>
  <c r="B269" i="51"/>
  <c r="C269" i="51" s="1"/>
  <c r="B268" i="51"/>
  <c r="C268" i="51" s="1"/>
  <c r="B267" i="51"/>
  <c r="C267" i="51" s="1"/>
  <c r="B266" i="51"/>
  <c r="C266" i="51" s="1"/>
  <c r="B265" i="51"/>
  <c r="C265" i="51" s="1"/>
  <c r="B264" i="51"/>
  <c r="C264" i="51" s="1"/>
  <c r="B263" i="51"/>
  <c r="C263" i="51" s="1"/>
  <c r="B262" i="51"/>
  <c r="C262" i="51" s="1"/>
  <c r="B261" i="51"/>
  <c r="C261" i="51" s="1"/>
  <c r="B260" i="51"/>
  <c r="C260" i="51" s="1"/>
  <c r="B259" i="51"/>
  <c r="C259" i="51" s="1"/>
  <c r="B258" i="51"/>
  <c r="C258" i="51" s="1"/>
  <c r="B257" i="51"/>
  <c r="C257" i="51" s="1"/>
  <c r="B256" i="51"/>
  <c r="C256" i="51" s="1"/>
  <c r="B255" i="51"/>
  <c r="C255" i="51" s="1"/>
  <c r="B254" i="51"/>
  <c r="C254" i="51" s="1"/>
  <c r="B253" i="51"/>
  <c r="C253" i="51" s="1"/>
  <c r="B252" i="51"/>
  <c r="C252" i="51" s="1"/>
  <c r="B251" i="51"/>
  <c r="C251" i="51" s="1"/>
  <c r="B250" i="51"/>
  <c r="C250" i="51" s="1"/>
  <c r="B249" i="51"/>
  <c r="C249" i="51" s="1"/>
  <c r="B248" i="51"/>
  <c r="C248" i="51" s="1"/>
  <c r="B247" i="51"/>
  <c r="C247" i="51" s="1"/>
  <c r="B246" i="51"/>
  <c r="C246" i="51" s="1"/>
  <c r="B245" i="51"/>
  <c r="C245" i="51" s="1"/>
  <c r="B244" i="51"/>
  <c r="C244" i="51" s="1"/>
  <c r="B243" i="51"/>
  <c r="C243" i="51" s="1"/>
  <c r="B242" i="51"/>
  <c r="C242" i="51" s="1"/>
  <c r="B241" i="51"/>
  <c r="B240" i="51"/>
  <c r="C240" i="51" s="1"/>
  <c r="E232" i="51"/>
  <c r="D232" i="51"/>
  <c r="C232" i="51"/>
  <c r="B232" i="51"/>
  <c r="E231" i="51"/>
  <c r="D231" i="51"/>
  <c r="C231" i="51"/>
  <c r="B231" i="51"/>
  <c r="E230" i="51"/>
  <c r="D230" i="51"/>
  <c r="C230" i="51"/>
  <c r="B230" i="51"/>
  <c r="E229" i="51"/>
  <c r="D229" i="51"/>
  <c r="C229" i="51"/>
  <c r="B229" i="51"/>
  <c r="E228" i="51"/>
  <c r="D228" i="51"/>
  <c r="C228" i="51"/>
  <c r="B228" i="51"/>
  <c r="E227" i="51"/>
  <c r="D227" i="51"/>
  <c r="C227" i="51"/>
  <c r="B227" i="51"/>
  <c r="E226" i="51"/>
  <c r="D226" i="51"/>
  <c r="C226" i="51"/>
  <c r="B226" i="51"/>
  <c r="E225" i="51"/>
  <c r="D225" i="51"/>
  <c r="C225" i="51"/>
  <c r="B225" i="51"/>
  <c r="E224" i="51"/>
  <c r="D224" i="51"/>
  <c r="C224" i="51"/>
  <c r="B224" i="51"/>
  <c r="E223" i="51"/>
  <c r="D223" i="51"/>
  <c r="C223" i="51"/>
  <c r="B223" i="51"/>
  <c r="E222" i="51"/>
  <c r="D222" i="51"/>
  <c r="C222" i="51"/>
  <c r="B222" i="51"/>
  <c r="E221" i="51"/>
  <c r="D221" i="51"/>
  <c r="C221" i="51"/>
  <c r="B221" i="51"/>
  <c r="E220" i="51"/>
  <c r="D220" i="51"/>
  <c r="C220" i="51"/>
  <c r="B220" i="51"/>
  <c r="E219" i="51"/>
  <c r="D219" i="51"/>
  <c r="C219" i="51"/>
  <c r="B219" i="51"/>
  <c r="E218" i="51"/>
  <c r="D218" i="51"/>
  <c r="C218" i="51"/>
  <c r="B218" i="51"/>
  <c r="E217" i="51"/>
  <c r="D217" i="51"/>
  <c r="C217" i="51"/>
  <c r="B217" i="51"/>
  <c r="E216" i="51"/>
  <c r="D216" i="51"/>
  <c r="C216" i="51"/>
  <c r="B216" i="51"/>
  <c r="E215" i="51"/>
  <c r="D215" i="51"/>
  <c r="C215" i="51"/>
  <c r="B215" i="51"/>
  <c r="E214" i="51"/>
  <c r="D214" i="51"/>
  <c r="C214" i="51"/>
  <c r="B214" i="51"/>
  <c r="E213" i="51"/>
  <c r="D213" i="51"/>
  <c r="C213" i="51"/>
  <c r="B213" i="51"/>
  <c r="E212" i="51"/>
  <c r="D212" i="51"/>
  <c r="C212" i="51"/>
  <c r="B212" i="51"/>
  <c r="E211" i="51"/>
  <c r="D211" i="51"/>
  <c r="C211" i="51"/>
  <c r="B211" i="51"/>
  <c r="E210" i="51"/>
  <c r="D210" i="51"/>
  <c r="C210" i="51"/>
  <c r="B210" i="51"/>
  <c r="E209" i="51"/>
  <c r="D209" i="51"/>
  <c r="C209" i="51"/>
  <c r="B209" i="51"/>
  <c r="E208" i="51"/>
  <c r="D208" i="51"/>
  <c r="C208" i="51"/>
  <c r="B208" i="51"/>
  <c r="E207" i="51"/>
  <c r="D207" i="51"/>
  <c r="C207" i="51"/>
  <c r="B207" i="51"/>
  <c r="E206" i="51"/>
  <c r="D206" i="51"/>
  <c r="C206" i="51"/>
  <c r="B206" i="51"/>
  <c r="E205" i="51"/>
  <c r="D205" i="51"/>
  <c r="C205" i="51"/>
  <c r="B205" i="51"/>
  <c r="E204" i="51"/>
  <c r="D204" i="51"/>
  <c r="C204" i="51"/>
  <c r="B204" i="51"/>
  <c r="E203" i="51"/>
  <c r="D203" i="51"/>
  <c r="C203" i="51"/>
  <c r="B203" i="51"/>
  <c r="E202" i="51"/>
  <c r="D202" i="51"/>
  <c r="C202" i="51"/>
  <c r="B202" i="51"/>
  <c r="E201" i="51"/>
  <c r="D201" i="51"/>
  <c r="C201" i="51"/>
  <c r="B201" i="51"/>
  <c r="E200" i="51"/>
  <c r="D200" i="51"/>
  <c r="C200" i="51"/>
  <c r="B200" i="51"/>
  <c r="E199" i="51"/>
  <c r="D199" i="51"/>
  <c r="C199" i="51"/>
  <c r="B199" i="51"/>
  <c r="E198" i="51"/>
  <c r="D198" i="51"/>
  <c r="C198" i="51"/>
  <c r="B198" i="51"/>
  <c r="E197" i="51"/>
  <c r="D197" i="51"/>
  <c r="C197" i="51"/>
  <c r="B197" i="51"/>
  <c r="E196" i="51"/>
  <c r="D196" i="51"/>
  <c r="C196" i="51"/>
  <c r="B196" i="51"/>
  <c r="E195" i="51"/>
  <c r="D195" i="51"/>
  <c r="C195" i="51"/>
  <c r="B195" i="51"/>
  <c r="E194" i="51"/>
  <c r="D194" i="51"/>
  <c r="C194" i="51"/>
  <c r="B194" i="51"/>
  <c r="E193" i="51"/>
  <c r="D193" i="51"/>
  <c r="C193" i="51"/>
  <c r="B193" i="51"/>
  <c r="E192" i="51"/>
  <c r="D192" i="51"/>
  <c r="C192" i="51"/>
  <c r="B192" i="51"/>
  <c r="E191" i="51"/>
  <c r="D191" i="51"/>
  <c r="C191" i="51"/>
  <c r="B191" i="51"/>
  <c r="E190" i="51"/>
  <c r="D190" i="51"/>
  <c r="C190" i="51"/>
  <c r="B190" i="51"/>
  <c r="E189" i="51"/>
  <c r="D189" i="51"/>
  <c r="C189" i="51"/>
  <c r="B189" i="51"/>
  <c r="E188" i="51"/>
  <c r="D188" i="51"/>
  <c r="C188" i="51"/>
  <c r="B188" i="51"/>
  <c r="E187" i="51"/>
  <c r="D187" i="51"/>
  <c r="C187" i="51"/>
  <c r="B187" i="51"/>
  <c r="E186" i="51"/>
  <c r="D186" i="51"/>
  <c r="C186" i="51"/>
  <c r="B186" i="51"/>
  <c r="E185" i="51"/>
  <c r="D185" i="51"/>
  <c r="C185" i="51"/>
  <c r="B185" i="51"/>
  <c r="E184" i="51"/>
  <c r="D184" i="51"/>
  <c r="C184" i="51"/>
  <c r="B184" i="51"/>
  <c r="E183" i="51"/>
  <c r="D183" i="51"/>
  <c r="C183" i="51"/>
  <c r="B183" i="51"/>
  <c r="E182" i="51"/>
  <c r="D182" i="51"/>
  <c r="C182" i="51"/>
  <c r="B182" i="51"/>
  <c r="K172" i="51"/>
  <c r="J172" i="51"/>
  <c r="I172" i="51"/>
  <c r="H172" i="51"/>
  <c r="G172" i="51"/>
  <c r="F172" i="51"/>
  <c r="E172" i="51"/>
  <c r="D172" i="51"/>
  <c r="C172" i="51"/>
  <c r="B172" i="51"/>
  <c r="K171" i="51"/>
  <c r="J171" i="51"/>
  <c r="I171" i="51"/>
  <c r="H171" i="51"/>
  <c r="G171" i="51"/>
  <c r="F171" i="51"/>
  <c r="E171" i="51"/>
  <c r="D171" i="51"/>
  <c r="C171" i="51"/>
  <c r="B171" i="51"/>
  <c r="K170" i="51"/>
  <c r="J170" i="51"/>
  <c r="I170" i="51"/>
  <c r="H170" i="51"/>
  <c r="G170" i="51"/>
  <c r="F170" i="51"/>
  <c r="E170" i="51"/>
  <c r="D170" i="51"/>
  <c r="C170" i="51"/>
  <c r="B170" i="51"/>
  <c r="K169" i="51"/>
  <c r="J169" i="51"/>
  <c r="I169" i="51"/>
  <c r="H169" i="51"/>
  <c r="G169" i="51"/>
  <c r="F169" i="51"/>
  <c r="E169" i="51"/>
  <c r="D169" i="51"/>
  <c r="C169" i="51"/>
  <c r="B169" i="51"/>
  <c r="K168" i="51"/>
  <c r="J168" i="51"/>
  <c r="I168" i="51"/>
  <c r="H168" i="51"/>
  <c r="G168" i="51"/>
  <c r="F168" i="51"/>
  <c r="E168" i="51"/>
  <c r="D168" i="51"/>
  <c r="C168" i="51"/>
  <c r="B168" i="51"/>
  <c r="K167" i="51"/>
  <c r="J167" i="51"/>
  <c r="I167" i="51"/>
  <c r="H167" i="51"/>
  <c r="G167" i="51"/>
  <c r="F167" i="51"/>
  <c r="E167" i="51"/>
  <c r="D167" i="51"/>
  <c r="C167" i="51"/>
  <c r="B167" i="51"/>
  <c r="K166" i="51"/>
  <c r="J166" i="51"/>
  <c r="I166" i="51"/>
  <c r="H166" i="51"/>
  <c r="G166" i="51"/>
  <c r="F166" i="51"/>
  <c r="E166" i="51"/>
  <c r="D166" i="51"/>
  <c r="C166" i="51"/>
  <c r="B166" i="51"/>
  <c r="K165" i="51"/>
  <c r="J165" i="51"/>
  <c r="I165" i="51"/>
  <c r="H165" i="51"/>
  <c r="G165" i="51"/>
  <c r="F165" i="51"/>
  <c r="E165" i="51"/>
  <c r="D165" i="51"/>
  <c r="C165" i="51"/>
  <c r="B165" i="51"/>
  <c r="K164" i="51"/>
  <c r="J164" i="51"/>
  <c r="I164" i="51"/>
  <c r="H164" i="51"/>
  <c r="G164" i="51"/>
  <c r="F164" i="51"/>
  <c r="E164" i="51"/>
  <c r="D164" i="51"/>
  <c r="C164" i="51"/>
  <c r="B164" i="51"/>
  <c r="K163" i="51"/>
  <c r="J163" i="51"/>
  <c r="I163" i="51"/>
  <c r="H163" i="51"/>
  <c r="G163" i="51"/>
  <c r="F163" i="51"/>
  <c r="E163" i="51"/>
  <c r="D163" i="51"/>
  <c r="C163" i="51"/>
  <c r="B163" i="51"/>
  <c r="K162" i="51"/>
  <c r="J162" i="51"/>
  <c r="I162" i="51"/>
  <c r="H162" i="51"/>
  <c r="G162" i="51"/>
  <c r="F162" i="51"/>
  <c r="E162" i="51"/>
  <c r="D162" i="51"/>
  <c r="C162" i="51"/>
  <c r="B162" i="51"/>
  <c r="K161" i="51"/>
  <c r="J161" i="51"/>
  <c r="I161" i="51"/>
  <c r="H161" i="51"/>
  <c r="G161" i="51"/>
  <c r="F161" i="51"/>
  <c r="E161" i="51"/>
  <c r="D161" i="51"/>
  <c r="C161" i="51"/>
  <c r="B161" i="51"/>
  <c r="K160" i="51"/>
  <c r="J160" i="51"/>
  <c r="I160" i="51"/>
  <c r="H160" i="51"/>
  <c r="G160" i="51"/>
  <c r="F160" i="51"/>
  <c r="E160" i="51"/>
  <c r="D160" i="51"/>
  <c r="C160" i="51"/>
  <c r="B160" i="51"/>
  <c r="K159" i="51"/>
  <c r="J159" i="51"/>
  <c r="I159" i="51"/>
  <c r="H159" i="51"/>
  <c r="G159" i="51"/>
  <c r="F159" i="51"/>
  <c r="E159" i="51"/>
  <c r="D159" i="51"/>
  <c r="C159" i="51"/>
  <c r="B159" i="51"/>
  <c r="K158" i="51"/>
  <c r="J158" i="51"/>
  <c r="I158" i="51"/>
  <c r="H158" i="51"/>
  <c r="G158" i="51"/>
  <c r="F158" i="51"/>
  <c r="E158" i="51"/>
  <c r="D158" i="51"/>
  <c r="C158" i="51"/>
  <c r="B158" i="51"/>
  <c r="K157" i="51"/>
  <c r="J157" i="51"/>
  <c r="I157" i="51"/>
  <c r="H157" i="51"/>
  <c r="G157" i="51"/>
  <c r="F157" i="51"/>
  <c r="E157" i="51"/>
  <c r="D157" i="51"/>
  <c r="C157" i="51"/>
  <c r="B157" i="51"/>
  <c r="K156" i="51"/>
  <c r="J156" i="51"/>
  <c r="I156" i="51"/>
  <c r="H156" i="51"/>
  <c r="G156" i="51"/>
  <c r="F156" i="51"/>
  <c r="E156" i="51"/>
  <c r="D156" i="51"/>
  <c r="C156" i="51"/>
  <c r="B156" i="51"/>
  <c r="K155" i="51"/>
  <c r="J155" i="51"/>
  <c r="I155" i="51"/>
  <c r="H155" i="51"/>
  <c r="G155" i="51"/>
  <c r="F155" i="51"/>
  <c r="E155" i="51"/>
  <c r="D155" i="51"/>
  <c r="C155" i="51"/>
  <c r="B155" i="51"/>
  <c r="K154" i="51"/>
  <c r="J154" i="51"/>
  <c r="I154" i="51"/>
  <c r="H154" i="51"/>
  <c r="G154" i="51"/>
  <c r="F154" i="51"/>
  <c r="E154" i="51"/>
  <c r="D154" i="51"/>
  <c r="C154" i="51"/>
  <c r="B154" i="51"/>
  <c r="K153" i="51"/>
  <c r="J153" i="51"/>
  <c r="I153" i="51"/>
  <c r="H153" i="51"/>
  <c r="G153" i="51"/>
  <c r="F153" i="51"/>
  <c r="E153" i="51"/>
  <c r="D153" i="51"/>
  <c r="C153" i="51"/>
  <c r="B153" i="51"/>
  <c r="K152" i="51"/>
  <c r="J152" i="51"/>
  <c r="I152" i="51"/>
  <c r="H152" i="51"/>
  <c r="G152" i="51"/>
  <c r="F152" i="51"/>
  <c r="E152" i="51"/>
  <c r="D152" i="51"/>
  <c r="C152" i="51"/>
  <c r="B152" i="51"/>
  <c r="K151" i="51"/>
  <c r="J151" i="51"/>
  <c r="I151" i="51"/>
  <c r="H151" i="51"/>
  <c r="G151" i="51"/>
  <c r="F151" i="51"/>
  <c r="E151" i="51"/>
  <c r="D151" i="51"/>
  <c r="C151" i="51"/>
  <c r="B151" i="51"/>
  <c r="K150" i="51"/>
  <c r="J150" i="51"/>
  <c r="I150" i="51"/>
  <c r="H150" i="51"/>
  <c r="G150" i="51"/>
  <c r="F150" i="51"/>
  <c r="E150" i="51"/>
  <c r="D150" i="51"/>
  <c r="C150" i="51"/>
  <c r="B150" i="51"/>
  <c r="K149" i="51"/>
  <c r="J149" i="51"/>
  <c r="I149" i="51"/>
  <c r="H149" i="51"/>
  <c r="G149" i="51"/>
  <c r="F149" i="51"/>
  <c r="E149" i="51"/>
  <c r="D149" i="51"/>
  <c r="C149" i="51"/>
  <c r="B149" i="51"/>
  <c r="K148" i="51"/>
  <c r="J148" i="51"/>
  <c r="I148" i="51"/>
  <c r="H148" i="51"/>
  <c r="G148" i="51"/>
  <c r="F148" i="51"/>
  <c r="E148" i="51"/>
  <c r="D148" i="51"/>
  <c r="C148" i="51"/>
  <c r="B148" i="51"/>
  <c r="K147" i="51"/>
  <c r="J147" i="51"/>
  <c r="I147" i="51"/>
  <c r="H147" i="51"/>
  <c r="G147" i="51"/>
  <c r="F147" i="51"/>
  <c r="E147" i="51"/>
  <c r="D147" i="51"/>
  <c r="C147" i="51"/>
  <c r="B147" i="51"/>
  <c r="K146" i="51"/>
  <c r="J146" i="51"/>
  <c r="I146" i="51"/>
  <c r="H146" i="51"/>
  <c r="G146" i="51"/>
  <c r="F146" i="51"/>
  <c r="E146" i="51"/>
  <c r="D146" i="51"/>
  <c r="C146" i="51"/>
  <c r="B146" i="51"/>
  <c r="K145" i="51"/>
  <c r="J145" i="51"/>
  <c r="I145" i="51"/>
  <c r="H145" i="51"/>
  <c r="G145" i="51"/>
  <c r="F145" i="51"/>
  <c r="E145" i="51"/>
  <c r="D145" i="51"/>
  <c r="C145" i="51"/>
  <c r="B145" i="51"/>
  <c r="K144" i="51"/>
  <c r="J144" i="51"/>
  <c r="I144" i="51"/>
  <c r="H144" i="51"/>
  <c r="G144" i="51"/>
  <c r="F144" i="51"/>
  <c r="E144" i="51"/>
  <c r="D144" i="51"/>
  <c r="C144" i="51"/>
  <c r="B144" i="51"/>
  <c r="K143" i="51"/>
  <c r="J143" i="51"/>
  <c r="I143" i="51"/>
  <c r="H143" i="51"/>
  <c r="G143" i="51"/>
  <c r="F143" i="51"/>
  <c r="E143" i="51"/>
  <c r="D143" i="51"/>
  <c r="C143" i="51"/>
  <c r="B143" i="51"/>
  <c r="K142" i="51"/>
  <c r="J142" i="51"/>
  <c r="I142" i="51"/>
  <c r="H142" i="51"/>
  <c r="G142" i="51"/>
  <c r="F142" i="51"/>
  <c r="E142" i="51"/>
  <c r="D142" i="51"/>
  <c r="C142" i="51"/>
  <c r="B142" i="51"/>
  <c r="K141" i="51"/>
  <c r="J141" i="51"/>
  <c r="I141" i="51"/>
  <c r="H141" i="51"/>
  <c r="G141" i="51"/>
  <c r="F141" i="51"/>
  <c r="E141" i="51"/>
  <c r="D141" i="51"/>
  <c r="C141" i="51"/>
  <c r="B141" i="51"/>
  <c r="K140" i="51"/>
  <c r="J140" i="51"/>
  <c r="I140" i="51"/>
  <c r="H140" i="51"/>
  <c r="G140" i="51"/>
  <c r="F140" i="51"/>
  <c r="E140" i="51"/>
  <c r="D140" i="51"/>
  <c r="C140" i="51"/>
  <c r="B140" i="51"/>
  <c r="K139" i="51"/>
  <c r="J139" i="51"/>
  <c r="I139" i="51"/>
  <c r="H139" i="51"/>
  <c r="G139" i="51"/>
  <c r="F139" i="51"/>
  <c r="E139" i="51"/>
  <c r="D139" i="51"/>
  <c r="C139" i="51"/>
  <c r="B139" i="51"/>
  <c r="K138" i="51"/>
  <c r="J138" i="51"/>
  <c r="I138" i="51"/>
  <c r="H138" i="51"/>
  <c r="G138" i="51"/>
  <c r="F138" i="51"/>
  <c r="E138" i="51"/>
  <c r="D138" i="51"/>
  <c r="C138" i="51"/>
  <c r="B138" i="51"/>
  <c r="K137" i="51"/>
  <c r="J137" i="51"/>
  <c r="I137" i="51"/>
  <c r="H137" i="51"/>
  <c r="G137" i="51"/>
  <c r="F137" i="51"/>
  <c r="E137" i="51"/>
  <c r="D137" i="51"/>
  <c r="C137" i="51"/>
  <c r="B137" i="51"/>
  <c r="K136" i="51"/>
  <c r="J136" i="51"/>
  <c r="I136" i="51"/>
  <c r="H136" i="51"/>
  <c r="G136" i="51"/>
  <c r="F136" i="51"/>
  <c r="E136" i="51"/>
  <c r="D136" i="51"/>
  <c r="C136" i="51"/>
  <c r="B136" i="51"/>
  <c r="K135" i="51"/>
  <c r="J135" i="51"/>
  <c r="I135" i="51"/>
  <c r="H135" i="51"/>
  <c r="G135" i="51"/>
  <c r="F135" i="51"/>
  <c r="E135" i="51"/>
  <c r="D135" i="51"/>
  <c r="C135" i="51"/>
  <c r="B135" i="51"/>
  <c r="K134" i="51"/>
  <c r="J134" i="51"/>
  <c r="I134" i="51"/>
  <c r="H134" i="51"/>
  <c r="G134" i="51"/>
  <c r="F134" i="51"/>
  <c r="E134" i="51"/>
  <c r="D134" i="51"/>
  <c r="C134" i="51"/>
  <c r="B134" i="51"/>
  <c r="K133" i="51"/>
  <c r="J133" i="51"/>
  <c r="I133" i="51"/>
  <c r="H133" i="51"/>
  <c r="G133" i="51"/>
  <c r="F133" i="51"/>
  <c r="E133" i="51"/>
  <c r="D133" i="51"/>
  <c r="C133" i="51"/>
  <c r="B133" i="51"/>
  <c r="K132" i="51"/>
  <c r="J132" i="51"/>
  <c r="I132" i="51"/>
  <c r="H132" i="51"/>
  <c r="G132" i="51"/>
  <c r="F132" i="51"/>
  <c r="E132" i="51"/>
  <c r="D132" i="51"/>
  <c r="C132" i="51"/>
  <c r="B132" i="51"/>
  <c r="K131" i="51"/>
  <c r="J131" i="51"/>
  <c r="I131" i="51"/>
  <c r="H131" i="51"/>
  <c r="G131" i="51"/>
  <c r="F131" i="51"/>
  <c r="E131" i="51"/>
  <c r="D131" i="51"/>
  <c r="C131" i="51"/>
  <c r="B131" i="51"/>
  <c r="K130" i="51"/>
  <c r="J130" i="51"/>
  <c r="I130" i="51"/>
  <c r="H130" i="51"/>
  <c r="G130" i="51"/>
  <c r="F130" i="51"/>
  <c r="E130" i="51"/>
  <c r="D130" i="51"/>
  <c r="C130" i="51"/>
  <c r="B130" i="51"/>
  <c r="K129" i="51"/>
  <c r="J129" i="51"/>
  <c r="I129" i="51"/>
  <c r="H129" i="51"/>
  <c r="G129" i="51"/>
  <c r="F129" i="51"/>
  <c r="E129" i="51"/>
  <c r="D129" i="51"/>
  <c r="C129" i="51"/>
  <c r="B129" i="51"/>
  <c r="K128" i="51"/>
  <c r="J128" i="51"/>
  <c r="I128" i="51"/>
  <c r="H128" i="51"/>
  <c r="G128" i="51"/>
  <c r="F128" i="51"/>
  <c r="E128" i="51"/>
  <c r="D128" i="51"/>
  <c r="C128" i="51"/>
  <c r="B128" i="51"/>
  <c r="K127" i="51"/>
  <c r="J127" i="51"/>
  <c r="I127" i="51"/>
  <c r="H127" i="51"/>
  <c r="G127" i="51"/>
  <c r="F127" i="51"/>
  <c r="E127" i="51"/>
  <c r="D127" i="51"/>
  <c r="C127" i="51"/>
  <c r="B127" i="51"/>
  <c r="K126" i="51"/>
  <c r="J126" i="51"/>
  <c r="I126" i="51"/>
  <c r="H126" i="51"/>
  <c r="G126" i="51"/>
  <c r="F126" i="51"/>
  <c r="E126" i="51"/>
  <c r="D126" i="51"/>
  <c r="C126" i="51"/>
  <c r="B126" i="51"/>
  <c r="K125" i="51"/>
  <c r="J125" i="51"/>
  <c r="I125" i="51"/>
  <c r="H125" i="51"/>
  <c r="G125" i="51"/>
  <c r="F125" i="51"/>
  <c r="E125" i="51"/>
  <c r="D125" i="51"/>
  <c r="C125" i="51"/>
  <c r="B125" i="51"/>
  <c r="K124" i="51"/>
  <c r="J124" i="51"/>
  <c r="I124" i="51"/>
  <c r="H124" i="51"/>
  <c r="G124" i="51"/>
  <c r="F124" i="51"/>
  <c r="E124" i="51"/>
  <c r="D124" i="51"/>
  <c r="C124" i="51"/>
  <c r="B124" i="51"/>
  <c r="K123" i="51"/>
  <c r="J123" i="51"/>
  <c r="I123" i="51"/>
  <c r="H123" i="51"/>
  <c r="G123" i="51"/>
  <c r="F123" i="51"/>
  <c r="E123" i="51"/>
  <c r="D123" i="51"/>
  <c r="C123" i="51"/>
  <c r="B123" i="51"/>
  <c r="K122" i="51"/>
  <c r="J122" i="51"/>
  <c r="I122" i="51"/>
  <c r="H122" i="51"/>
  <c r="G122" i="51"/>
  <c r="F122" i="51"/>
  <c r="E122" i="51"/>
  <c r="D122" i="51"/>
  <c r="C122" i="51"/>
  <c r="B122" i="51"/>
  <c r="B114" i="51"/>
  <c r="C114" i="51" s="1"/>
  <c r="B113" i="51"/>
  <c r="C113" i="51" s="1"/>
  <c r="B112" i="51"/>
  <c r="C112" i="51" s="1"/>
  <c r="B111" i="51"/>
  <c r="C111" i="51" s="1"/>
  <c r="B110" i="51"/>
  <c r="C110" i="51" s="1"/>
  <c r="B109" i="51"/>
  <c r="C109" i="51" s="1"/>
  <c r="B108" i="51"/>
  <c r="C108" i="51" s="1"/>
  <c r="B107" i="51"/>
  <c r="C107" i="51" s="1"/>
  <c r="B106" i="51"/>
  <c r="C106" i="51" s="1"/>
  <c r="B105" i="51"/>
  <c r="C105" i="51" s="1"/>
  <c r="B104" i="51"/>
  <c r="C104" i="51" s="1"/>
  <c r="B103" i="51"/>
  <c r="C103" i="51" s="1"/>
  <c r="B102" i="51"/>
  <c r="C102" i="51" s="1"/>
  <c r="B101" i="51"/>
  <c r="C101" i="51" s="1"/>
  <c r="B100" i="51"/>
  <c r="C100" i="51" s="1"/>
  <c r="B99" i="51"/>
  <c r="C99" i="51" s="1"/>
  <c r="B98" i="51"/>
  <c r="C98" i="51" s="1"/>
  <c r="B97" i="51"/>
  <c r="C97" i="51" s="1"/>
  <c r="B96" i="51"/>
  <c r="C96" i="51" s="1"/>
  <c r="B95" i="51"/>
  <c r="C95" i="51" s="1"/>
  <c r="B94" i="51"/>
  <c r="C94" i="51" s="1"/>
  <c r="B93" i="51"/>
  <c r="C93" i="51" s="1"/>
  <c r="B92" i="51"/>
  <c r="C92" i="51" s="1"/>
  <c r="B91" i="51"/>
  <c r="C91" i="51" s="1"/>
  <c r="B90" i="51"/>
  <c r="C90" i="51" s="1"/>
  <c r="B89" i="51"/>
  <c r="C89" i="51" s="1"/>
  <c r="B88" i="51"/>
  <c r="C88" i="51" s="1"/>
  <c r="B87" i="51"/>
  <c r="C87" i="51" s="1"/>
  <c r="B86" i="51"/>
  <c r="C86" i="51" s="1"/>
  <c r="B85" i="51"/>
  <c r="C85" i="51" s="1"/>
  <c r="B84" i="51"/>
  <c r="C84" i="51" s="1"/>
  <c r="B83" i="51"/>
  <c r="C83" i="51" s="1"/>
  <c r="B82" i="51"/>
  <c r="C82" i="51" s="1"/>
  <c r="B81" i="51"/>
  <c r="C81" i="51" s="1"/>
  <c r="B80" i="51"/>
  <c r="C80" i="51" s="1"/>
  <c r="B79" i="51"/>
  <c r="C79" i="51" s="1"/>
  <c r="B78" i="51"/>
  <c r="C78" i="51" s="1"/>
  <c r="B77" i="51"/>
  <c r="C77" i="51" s="1"/>
  <c r="B76" i="51"/>
  <c r="C76" i="51" s="1"/>
  <c r="B75" i="51"/>
  <c r="C75" i="51" s="1"/>
  <c r="B74" i="51"/>
  <c r="C74" i="51" s="1"/>
  <c r="B73" i="51"/>
  <c r="C73" i="51" s="1"/>
  <c r="B72" i="51"/>
  <c r="C72" i="51" s="1"/>
  <c r="B71" i="51"/>
  <c r="C71" i="51" s="1"/>
  <c r="B70" i="51"/>
  <c r="C70" i="51" s="1"/>
  <c r="B69" i="51"/>
  <c r="C69" i="51" s="1"/>
  <c r="B68" i="51"/>
  <c r="C68" i="51" s="1"/>
  <c r="B67" i="51"/>
  <c r="C67" i="51" s="1"/>
  <c r="B66" i="51"/>
  <c r="C66" i="51" s="1"/>
  <c r="B65" i="51"/>
  <c r="C65" i="51" s="1"/>
  <c r="B64" i="51"/>
  <c r="K55" i="51"/>
  <c r="K54" i="51"/>
  <c r="J54" i="51"/>
  <c r="I54" i="51"/>
  <c r="H54" i="51"/>
  <c r="G54" i="51"/>
  <c r="F54" i="51"/>
  <c r="E54" i="51"/>
  <c r="D54" i="51"/>
  <c r="C54" i="51"/>
  <c r="B54" i="51"/>
  <c r="K53" i="51"/>
  <c r="J53" i="51"/>
  <c r="I53" i="51"/>
  <c r="H53" i="51"/>
  <c r="G53" i="51"/>
  <c r="F53" i="51"/>
  <c r="E53" i="51"/>
  <c r="D53" i="51"/>
  <c r="C53" i="51"/>
  <c r="B53" i="51"/>
  <c r="K52" i="51"/>
  <c r="J52" i="51"/>
  <c r="I52" i="51"/>
  <c r="H52" i="51"/>
  <c r="G52" i="51"/>
  <c r="F52" i="51"/>
  <c r="E52" i="51"/>
  <c r="D52" i="51"/>
  <c r="C52" i="51"/>
  <c r="B52" i="51"/>
  <c r="K51" i="51"/>
  <c r="J51" i="51"/>
  <c r="I51" i="51"/>
  <c r="H51" i="51"/>
  <c r="G51" i="51"/>
  <c r="F51" i="51"/>
  <c r="E51" i="51"/>
  <c r="D51" i="51"/>
  <c r="C51" i="51"/>
  <c r="B51" i="51"/>
  <c r="K50" i="51"/>
  <c r="J50" i="51"/>
  <c r="I50" i="51"/>
  <c r="H50" i="51"/>
  <c r="G50" i="51"/>
  <c r="F50" i="51"/>
  <c r="E50" i="51"/>
  <c r="D50" i="51"/>
  <c r="C50" i="51"/>
  <c r="B50" i="51"/>
  <c r="K49" i="51"/>
  <c r="J49" i="51"/>
  <c r="I49" i="51"/>
  <c r="H49" i="51"/>
  <c r="G49" i="51"/>
  <c r="F49" i="51"/>
  <c r="E49" i="51"/>
  <c r="D49" i="51"/>
  <c r="C49" i="51"/>
  <c r="B49" i="51"/>
  <c r="K48" i="51"/>
  <c r="J48" i="51"/>
  <c r="I48" i="51"/>
  <c r="H48" i="51"/>
  <c r="G48" i="51"/>
  <c r="F48" i="51"/>
  <c r="E48" i="51"/>
  <c r="D48" i="51"/>
  <c r="C48" i="51"/>
  <c r="B48" i="51"/>
  <c r="K47" i="51"/>
  <c r="J47" i="51"/>
  <c r="I47" i="51"/>
  <c r="H47" i="51"/>
  <c r="G47" i="51"/>
  <c r="F47" i="51"/>
  <c r="E47" i="51"/>
  <c r="D47" i="51"/>
  <c r="C47" i="51"/>
  <c r="B47" i="51"/>
  <c r="K46" i="51"/>
  <c r="J46" i="51"/>
  <c r="I46" i="51"/>
  <c r="H46" i="51"/>
  <c r="G46" i="51"/>
  <c r="F46" i="51"/>
  <c r="E46" i="51"/>
  <c r="D46" i="51"/>
  <c r="C46" i="51"/>
  <c r="B46" i="51"/>
  <c r="K45" i="51"/>
  <c r="J45" i="51"/>
  <c r="I45" i="51"/>
  <c r="H45" i="51"/>
  <c r="G45" i="51"/>
  <c r="F45" i="51"/>
  <c r="E45" i="51"/>
  <c r="D45" i="51"/>
  <c r="C45" i="51"/>
  <c r="B45" i="51"/>
  <c r="K44" i="51"/>
  <c r="J44" i="51"/>
  <c r="I44" i="51"/>
  <c r="H44" i="51"/>
  <c r="G44" i="51"/>
  <c r="F44" i="51"/>
  <c r="E44" i="51"/>
  <c r="D44" i="51"/>
  <c r="C44" i="51"/>
  <c r="B44" i="51"/>
  <c r="K43" i="51"/>
  <c r="J43" i="51"/>
  <c r="I43" i="51"/>
  <c r="H43" i="51"/>
  <c r="G43" i="51"/>
  <c r="F43" i="51"/>
  <c r="E43" i="51"/>
  <c r="D43" i="51"/>
  <c r="C43" i="51"/>
  <c r="B43" i="51"/>
  <c r="K42" i="51"/>
  <c r="J42" i="51"/>
  <c r="I42" i="51"/>
  <c r="H42" i="51"/>
  <c r="G42" i="51"/>
  <c r="F42" i="51"/>
  <c r="E42" i="51"/>
  <c r="D42" i="51"/>
  <c r="C42" i="51"/>
  <c r="B42" i="51"/>
  <c r="K41" i="51"/>
  <c r="J41" i="51"/>
  <c r="I41" i="51"/>
  <c r="H41" i="51"/>
  <c r="G41" i="51"/>
  <c r="F41" i="51"/>
  <c r="E41" i="51"/>
  <c r="D41" i="51"/>
  <c r="C41" i="51"/>
  <c r="B41" i="51"/>
  <c r="K40" i="51"/>
  <c r="J40" i="51"/>
  <c r="I40" i="51"/>
  <c r="H40" i="51"/>
  <c r="G40" i="51"/>
  <c r="F40" i="51"/>
  <c r="E40" i="51"/>
  <c r="D40" i="51"/>
  <c r="C40" i="51"/>
  <c r="B40" i="51"/>
  <c r="K39" i="51"/>
  <c r="J39" i="51"/>
  <c r="I39" i="51"/>
  <c r="H39" i="51"/>
  <c r="G39" i="51"/>
  <c r="F39" i="51"/>
  <c r="E39" i="51"/>
  <c r="D39" i="51"/>
  <c r="C39" i="51"/>
  <c r="B39" i="51"/>
  <c r="K38" i="51"/>
  <c r="J38" i="51"/>
  <c r="I38" i="51"/>
  <c r="H38" i="51"/>
  <c r="G38" i="51"/>
  <c r="F38" i="51"/>
  <c r="E38" i="51"/>
  <c r="D38" i="51"/>
  <c r="C38" i="51"/>
  <c r="B38" i="51"/>
  <c r="K37" i="51"/>
  <c r="J37" i="51"/>
  <c r="I37" i="51"/>
  <c r="H37" i="51"/>
  <c r="G37" i="51"/>
  <c r="F37" i="51"/>
  <c r="E37" i="51"/>
  <c r="D37" i="51"/>
  <c r="C37" i="51"/>
  <c r="B37" i="51"/>
  <c r="K36" i="51"/>
  <c r="J36" i="51"/>
  <c r="I36" i="51"/>
  <c r="H36" i="51"/>
  <c r="G36" i="51"/>
  <c r="F36" i="51"/>
  <c r="E36" i="51"/>
  <c r="D36" i="51"/>
  <c r="C36" i="51"/>
  <c r="B36" i="51"/>
  <c r="K35" i="51"/>
  <c r="J35" i="51"/>
  <c r="I35" i="51"/>
  <c r="H35" i="51"/>
  <c r="G35" i="51"/>
  <c r="F35" i="51"/>
  <c r="E35" i="51"/>
  <c r="D35" i="51"/>
  <c r="C35" i="51"/>
  <c r="B35" i="51"/>
  <c r="K34" i="51"/>
  <c r="J34" i="51"/>
  <c r="I34" i="51"/>
  <c r="H34" i="51"/>
  <c r="G34" i="51"/>
  <c r="F34" i="51"/>
  <c r="E34" i="51"/>
  <c r="D34" i="51"/>
  <c r="C34" i="51"/>
  <c r="B34" i="51"/>
  <c r="K33" i="51"/>
  <c r="J33" i="51"/>
  <c r="I33" i="51"/>
  <c r="H33" i="51"/>
  <c r="G33" i="51"/>
  <c r="F33" i="51"/>
  <c r="E33" i="51"/>
  <c r="D33" i="51"/>
  <c r="C33" i="51"/>
  <c r="B33" i="51"/>
  <c r="K32" i="51"/>
  <c r="J32" i="51"/>
  <c r="I32" i="51"/>
  <c r="H32" i="51"/>
  <c r="G32" i="51"/>
  <c r="F32" i="51"/>
  <c r="E32" i="51"/>
  <c r="D32" i="51"/>
  <c r="C32" i="51"/>
  <c r="B32" i="51"/>
  <c r="K31" i="51"/>
  <c r="J31" i="51"/>
  <c r="I31" i="51"/>
  <c r="H31" i="51"/>
  <c r="G31" i="51"/>
  <c r="F31" i="51"/>
  <c r="E31" i="51"/>
  <c r="D31" i="51"/>
  <c r="C31" i="51"/>
  <c r="B31" i="51"/>
  <c r="K30" i="51"/>
  <c r="J30" i="51"/>
  <c r="I30" i="51"/>
  <c r="H30" i="51"/>
  <c r="G30" i="51"/>
  <c r="F30" i="51"/>
  <c r="E30" i="51"/>
  <c r="D30" i="51"/>
  <c r="C30" i="51"/>
  <c r="B30" i="51"/>
  <c r="K29" i="51"/>
  <c r="J29" i="51"/>
  <c r="I29" i="51"/>
  <c r="H29" i="51"/>
  <c r="G29" i="51"/>
  <c r="F29" i="51"/>
  <c r="E29" i="51"/>
  <c r="D29" i="51"/>
  <c r="C29" i="51"/>
  <c r="B29" i="51"/>
  <c r="K28" i="51"/>
  <c r="J28" i="51"/>
  <c r="I28" i="51"/>
  <c r="H28" i="51"/>
  <c r="G28" i="51"/>
  <c r="F28" i="51"/>
  <c r="E28" i="51"/>
  <c r="D28" i="51"/>
  <c r="C28" i="51"/>
  <c r="B28" i="51"/>
  <c r="K27" i="51"/>
  <c r="J27" i="51"/>
  <c r="I27" i="51"/>
  <c r="H27" i="51"/>
  <c r="G27" i="51"/>
  <c r="F27" i="51"/>
  <c r="E27" i="51"/>
  <c r="D27" i="51"/>
  <c r="C27" i="51"/>
  <c r="B27" i="51"/>
  <c r="K26" i="51"/>
  <c r="J26" i="51"/>
  <c r="I26" i="51"/>
  <c r="H26" i="51"/>
  <c r="G26" i="51"/>
  <c r="F26" i="51"/>
  <c r="E26" i="51"/>
  <c r="D26" i="51"/>
  <c r="C26" i="51"/>
  <c r="B26" i="51"/>
  <c r="K25" i="51"/>
  <c r="J25" i="51"/>
  <c r="I25" i="51"/>
  <c r="H25" i="51"/>
  <c r="G25" i="51"/>
  <c r="F25" i="51"/>
  <c r="E25" i="51"/>
  <c r="D25" i="51"/>
  <c r="C25" i="51"/>
  <c r="B25" i="51"/>
  <c r="K24" i="51"/>
  <c r="J24" i="51"/>
  <c r="I24" i="51"/>
  <c r="H24" i="51"/>
  <c r="G24" i="51"/>
  <c r="F24" i="51"/>
  <c r="E24" i="51"/>
  <c r="D24" i="51"/>
  <c r="C24" i="51"/>
  <c r="B24" i="51"/>
  <c r="K23" i="51"/>
  <c r="J23" i="51"/>
  <c r="I23" i="51"/>
  <c r="H23" i="51"/>
  <c r="H1826" i="51" s="1"/>
  <c r="G23" i="51"/>
  <c r="F23" i="51"/>
  <c r="E23" i="51"/>
  <c r="D23" i="51"/>
  <c r="C23" i="51"/>
  <c r="B23" i="51"/>
  <c r="K22" i="51"/>
  <c r="J22" i="51"/>
  <c r="I22" i="51"/>
  <c r="H22" i="51"/>
  <c r="G22" i="51"/>
  <c r="F22" i="51"/>
  <c r="E22" i="51"/>
  <c r="D22" i="51"/>
  <c r="C22" i="51"/>
  <c r="B22" i="51"/>
  <c r="K21" i="51"/>
  <c r="J21" i="51"/>
  <c r="I21" i="51"/>
  <c r="H21" i="51"/>
  <c r="G21" i="51"/>
  <c r="F21" i="51"/>
  <c r="E21" i="51"/>
  <c r="D21" i="51"/>
  <c r="C21" i="51"/>
  <c r="B21" i="51"/>
  <c r="K20" i="51"/>
  <c r="J20" i="51"/>
  <c r="I20" i="51"/>
  <c r="H20" i="51"/>
  <c r="G20" i="51"/>
  <c r="F20" i="51"/>
  <c r="E20" i="51"/>
  <c r="D20" i="51"/>
  <c r="C20" i="51"/>
  <c r="B20" i="51"/>
  <c r="K19" i="51"/>
  <c r="J19" i="51"/>
  <c r="I19" i="51"/>
  <c r="H19" i="51"/>
  <c r="G19" i="51"/>
  <c r="F19" i="51"/>
  <c r="E19" i="51"/>
  <c r="D19" i="51"/>
  <c r="C19" i="51"/>
  <c r="B19" i="51"/>
  <c r="K18" i="51"/>
  <c r="J18" i="51"/>
  <c r="I18" i="51"/>
  <c r="H18" i="51"/>
  <c r="G18" i="51"/>
  <c r="F18" i="51"/>
  <c r="E18" i="51"/>
  <c r="D18" i="51"/>
  <c r="C18" i="51"/>
  <c r="B18" i="51"/>
  <c r="K17" i="51"/>
  <c r="J17" i="51"/>
  <c r="I17" i="51"/>
  <c r="H17" i="51"/>
  <c r="G17" i="51"/>
  <c r="F17" i="51"/>
  <c r="E17" i="51"/>
  <c r="D17" i="51"/>
  <c r="C17" i="51"/>
  <c r="B17" i="51"/>
  <c r="K16" i="51"/>
  <c r="J16" i="51"/>
  <c r="I16" i="51"/>
  <c r="H16" i="51"/>
  <c r="G16" i="51"/>
  <c r="F16" i="51"/>
  <c r="E16" i="51"/>
  <c r="D16" i="51"/>
  <c r="C16" i="51"/>
  <c r="B16" i="51"/>
  <c r="K15" i="51"/>
  <c r="J15" i="51"/>
  <c r="I15" i="51"/>
  <c r="H15" i="51"/>
  <c r="G15" i="51"/>
  <c r="F15" i="51"/>
  <c r="E15" i="51"/>
  <c r="D15" i="51"/>
  <c r="C15" i="51"/>
  <c r="B15" i="51"/>
  <c r="K14" i="51"/>
  <c r="J14" i="51"/>
  <c r="I14" i="51"/>
  <c r="H14" i="51"/>
  <c r="G14" i="51"/>
  <c r="F14" i="51"/>
  <c r="E14" i="51"/>
  <c r="D14" i="51"/>
  <c r="C14" i="51"/>
  <c r="B14" i="51"/>
  <c r="K13" i="51"/>
  <c r="J13" i="51"/>
  <c r="I13" i="51"/>
  <c r="H13" i="51"/>
  <c r="G13" i="51"/>
  <c r="F13" i="51"/>
  <c r="E13" i="51"/>
  <c r="D13" i="51"/>
  <c r="C13" i="51"/>
  <c r="B13" i="51"/>
  <c r="K12" i="51"/>
  <c r="J12" i="51"/>
  <c r="I12" i="51"/>
  <c r="H12" i="51"/>
  <c r="G12" i="51"/>
  <c r="F12" i="51"/>
  <c r="E12" i="51"/>
  <c r="D12" i="51"/>
  <c r="C12" i="51"/>
  <c r="B12" i="51"/>
  <c r="K11" i="51"/>
  <c r="J11" i="51"/>
  <c r="I11" i="51"/>
  <c r="H11" i="51"/>
  <c r="G11" i="51"/>
  <c r="F11" i="51"/>
  <c r="E11" i="51"/>
  <c r="D11" i="51"/>
  <c r="C11" i="51"/>
  <c r="B11" i="51"/>
  <c r="K10" i="51"/>
  <c r="J10" i="51"/>
  <c r="I10" i="51"/>
  <c r="H10" i="51"/>
  <c r="G10" i="51"/>
  <c r="F10" i="51"/>
  <c r="E10" i="51"/>
  <c r="D10" i="51"/>
  <c r="C10" i="51"/>
  <c r="B10" i="51"/>
  <c r="K9" i="51"/>
  <c r="J9" i="51"/>
  <c r="I9" i="51"/>
  <c r="H9" i="51"/>
  <c r="G9" i="51"/>
  <c r="F9" i="51"/>
  <c r="E9" i="51"/>
  <c r="D9" i="51"/>
  <c r="C9" i="51"/>
  <c r="B9" i="51"/>
  <c r="K8" i="51"/>
  <c r="J8" i="51"/>
  <c r="I8" i="51"/>
  <c r="H8" i="51"/>
  <c r="G8" i="51"/>
  <c r="F8" i="51"/>
  <c r="E8" i="51"/>
  <c r="D8" i="51"/>
  <c r="C8" i="51"/>
  <c r="B8" i="51"/>
  <c r="K7" i="51"/>
  <c r="J7" i="51"/>
  <c r="I7" i="51"/>
  <c r="H7" i="51"/>
  <c r="G7" i="51"/>
  <c r="F7" i="51"/>
  <c r="E7" i="51"/>
  <c r="D7" i="51"/>
  <c r="C7" i="51"/>
  <c r="B7" i="51"/>
  <c r="K6" i="51"/>
  <c r="J6" i="51"/>
  <c r="I6" i="51"/>
  <c r="H6" i="51"/>
  <c r="G6" i="51"/>
  <c r="F6" i="51"/>
  <c r="E6" i="51"/>
  <c r="D6" i="51"/>
  <c r="C6" i="51"/>
  <c r="B6" i="51"/>
  <c r="K5" i="51"/>
  <c r="J5" i="51"/>
  <c r="I5" i="51"/>
  <c r="H5" i="51"/>
  <c r="G5" i="51"/>
  <c r="F5" i="51"/>
  <c r="E5" i="51"/>
  <c r="D5" i="51"/>
  <c r="C5" i="51"/>
  <c r="B5" i="51"/>
  <c r="K4" i="51"/>
  <c r="J4" i="51"/>
  <c r="I4" i="51"/>
  <c r="H4" i="51"/>
  <c r="G4" i="51"/>
  <c r="F4" i="51"/>
  <c r="E4" i="51"/>
  <c r="D4" i="51"/>
  <c r="C4" i="51"/>
  <c r="B4" i="51"/>
  <c r="G1819" i="51" l="1"/>
  <c r="G1843" i="51"/>
  <c r="G1855" i="51"/>
  <c r="J1826" i="51"/>
  <c r="J1838" i="51"/>
  <c r="H1849" i="51"/>
  <c r="J1808" i="51"/>
  <c r="J1850" i="51"/>
  <c r="H1831" i="51"/>
  <c r="J1844" i="51"/>
  <c r="J1856" i="51"/>
  <c r="H1813" i="51"/>
  <c r="H1825" i="51"/>
  <c r="J1814" i="51"/>
  <c r="H1837" i="51"/>
  <c r="H1855" i="51"/>
  <c r="J1820" i="51"/>
  <c r="H1843" i="51"/>
  <c r="H1810" i="51"/>
  <c r="H1816" i="51"/>
  <c r="J1817" i="51"/>
  <c r="H1822" i="51"/>
  <c r="J1823" i="51"/>
  <c r="H1828" i="51"/>
  <c r="J1829" i="51"/>
  <c r="H1834" i="51"/>
  <c r="J1835" i="51"/>
  <c r="H1840" i="51"/>
  <c r="J1841" i="51"/>
  <c r="H1846" i="51"/>
  <c r="J1847" i="51"/>
  <c r="H1852" i="51"/>
  <c r="J1853" i="51"/>
  <c r="H1819" i="51"/>
  <c r="H1807" i="51"/>
  <c r="J1832" i="51"/>
  <c r="J1811" i="51"/>
  <c r="I1809" i="51"/>
  <c r="I1815" i="51"/>
  <c r="H1808" i="51"/>
  <c r="J1809" i="51"/>
  <c r="D1812" i="51"/>
  <c r="H1814" i="51"/>
  <c r="J1815" i="51"/>
  <c r="D1818" i="51"/>
  <c r="H1820" i="51"/>
  <c r="J1821" i="51"/>
  <c r="D1824" i="51"/>
  <c r="J1827" i="51"/>
  <c r="D1830" i="51"/>
  <c r="H1832" i="51"/>
  <c r="J1833" i="51"/>
  <c r="D1836" i="51"/>
  <c r="H1838" i="51"/>
  <c r="J1839" i="51"/>
  <c r="D1842" i="51"/>
  <c r="H1844" i="51"/>
  <c r="J1845" i="51"/>
  <c r="D1848" i="51"/>
  <c r="H1850" i="51"/>
  <c r="J1851" i="51"/>
  <c r="D1854" i="51"/>
  <c r="H1856" i="51"/>
  <c r="J1857" i="51"/>
  <c r="H1812" i="51"/>
  <c r="J1837" i="51"/>
  <c r="J1855" i="51"/>
  <c r="K1813" i="51"/>
  <c r="G1817" i="51"/>
  <c r="K1819" i="51"/>
  <c r="G1823" i="51"/>
  <c r="I1824" i="51"/>
  <c r="K1825" i="51"/>
  <c r="G1829" i="51"/>
  <c r="I1830" i="51"/>
  <c r="K1831" i="51"/>
  <c r="G1835" i="51"/>
  <c r="I1836" i="51"/>
  <c r="K1837" i="51"/>
  <c r="G1841" i="51"/>
  <c r="I1842" i="51"/>
  <c r="K1843" i="51"/>
  <c r="G1847" i="51"/>
  <c r="I1848" i="51"/>
  <c r="K1849" i="51"/>
  <c r="G1853" i="51"/>
  <c r="I1854" i="51"/>
  <c r="K1855" i="51"/>
  <c r="G1831" i="51"/>
  <c r="J1807" i="51"/>
  <c r="J1813" i="51"/>
  <c r="H1818" i="51"/>
  <c r="H1824" i="51"/>
  <c r="H1830" i="51"/>
  <c r="J1843" i="51"/>
  <c r="J1849" i="51"/>
  <c r="G1811" i="51"/>
  <c r="D1809" i="51"/>
  <c r="J1812" i="51"/>
  <c r="J1818" i="51"/>
  <c r="H1823" i="51"/>
  <c r="J1824" i="51"/>
  <c r="D1827" i="51"/>
  <c r="H1829" i="51"/>
  <c r="J1830" i="51"/>
  <c r="D1833" i="51"/>
  <c r="H1835" i="51"/>
  <c r="J1836" i="51"/>
  <c r="D1839" i="51"/>
  <c r="H1841" i="51"/>
  <c r="J1842" i="51"/>
  <c r="D1845" i="51"/>
  <c r="H1847" i="51"/>
  <c r="J1848" i="51"/>
  <c r="D1851" i="51"/>
  <c r="H1853" i="51"/>
  <c r="J1854" i="51"/>
  <c r="D1857" i="51"/>
  <c r="J1819" i="51"/>
  <c r="J1825" i="51"/>
  <c r="J1831" i="51"/>
  <c r="H1836" i="51"/>
  <c r="H1842" i="51"/>
  <c r="H1848" i="51"/>
  <c r="H1854" i="51"/>
  <c r="K1807" i="51"/>
  <c r="I1812" i="51"/>
  <c r="I1818" i="51"/>
  <c r="H1811" i="51"/>
  <c r="D1815" i="51"/>
  <c r="H1817" i="51"/>
  <c r="D1821" i="51"/>
  <c r="K1811" i="51"/>
  <c r="K1823" i="51"/>
  <c r="K1835" i="51"/>
  <c r="K1847" i="51"/>
  <c r="H1809" i="51"/>
  <c r="J1810" i="51"/>
  <c r="H1815" i="51"/>
  <c r="J1816" i="51"/>
  <c r="H1821" i="51"/>
  <c r="J1822" i="51"/>
  <c r="H1827" i="51"/>
  <c r="J1828" i="51"/>
  <c r="H1833" i="51"/>
  <c r="J1834" i="51"/>
  <c r="H1839" i="51"/>
  <c r="J1840" i="51"/>
  <c r="H1845" i="51"/>
  <c r="J1846" i="51"/>
  <c r="H1851" i="51"/>
  <c r="J1852" i="51"/>
  <c r="H1857" i="51"/>
  <c r="G1808" i="51"/>
  <c r="K1810" i="51"/>
  <c r="G1814" i="51"/>
  <c r="K1816" i="51"/>
  <c r="G1820" i="51"/>
  <c r="I1821" i="51"/>
  <c r="K1822" i="51"/>
  <c r="G1826" i="51"/>
  <c r="I1827" i="51"/>
  <c r="K1828" i="51"/>
  <c r="G1832" i="51"/>
  <c r="I1833" i="51"/>
  <c r="K1834" i="51"/>
  <c r="G1838" i="51"/>
  <c r="I1839" i="51"/>
  <c r="K1840" i="51"/>
  <c r="G1844" i="51"/>
  <c r="I1845" i="51"/>
  <c r="K1846" i="51"/>
  <c r="G1850" i="51"/>
  <c r="I1851" i="51"/>
  <c r="K1852" i="51"/>
  <c r="G1856" i="51"/>
  <c r="I1857" i="51"/>
  <c r="I1823" i="51"/>
  <c r="K1836" i="51"/>
  <c r="I1847" i="51"/>
  <c r="K1854" i="51"/>
  <c r="G1840" i="51"/>
  <c r="G1816" i="51"/>
  <c r="G1828" i="51"/>
  <c r="I1841" i="51"/>
  <c r="G1852" i="51"/>
  <c r="G1809" i="51"/>
  <c r="I1810" i="51"/>
  <c r="G1815" i="51"/>
  <c r="I1816" i="51"/>
  <c r="K1817" i="51"/>
  <c r="G1821" i="51"/>
  <c r="I1822" i="51"/>
  <c r="G1827" i="51"/>
  <c r="I1828" i="51"/>
  <c r="K1829" i="51"/>
  <c r="G1833" i="51"/>
  <c r="I1834" i="51"/>
  <c r="G1839" i="51"/>
  <c r="I1840" i="51"/>
  <c r="K1841" i="51"/>
  <c r="G1845" i="51"/>
  <c r="I1846" i="51"/>
  <c r="G1851" i="51"/>
  <c r="I1852" i="51"/>
  <c r="K1853" i="51"/>
  <c r="G1857" i="51"/>
  <c r="I1811" i="51"/>
  <c r="K1812" i="51"/>
  <c r="G1822" i="51"/>
  <c r="K1830" i="51"/>
  <c r="I1835" i="51"/>
  <c r="G1834" i="51"/>
  <c r="K1848" i="51"/>
  <c r="F1831" i="51"/>
  <c r="F1843" i="51"/>
  <c r="F1855" i="51"/>
  <c r="K1818" i="51"/>
  <c r="F1819" i="51"/>
  <c r="G1807" i="51"/>
  <c r="I1808" i="51"/>
  <c r="K1809" i="51"/>
  <c r="C1811" i="51"/>
  <c r="E1812" i="51"/>
  <c r="G1813" i="51"/>
  <c r="I1814" i="51"/>
  <c r="K1815" i="51"/>
  <c r="C1817" i="51"/>
  <c r="E1818" i="51"/>
  <c r="I1820" i="51"/>
  <c r="K1821" i="51"/>
  <c r="C1823" i="51"/>
  <c r="E1824" i="51"/>
  <c r="G1825" i="51"/>
  <c r="I1826" i="51"/>
  <c r="K1827" i="51"/>
  <c r="C1829" i="51"/>
  <c r="E1830" i="51"/>
  <c r="I1832" i="51"/>
  <c r="K1833" i="51"/>
  <c r="C1835" i="51"/>
  <c r="E1836" i="51"/>
  <c r="G1837" i="51"/>
  <c r="I1838" i="51"/>
  <c r="K1839" i="51"/>
  <c r="C1841" i="51"/>
  <c r="E1842" i="51"/>
  <c r="I1844" i="51"/>
  <c r="K1845" i="51"/>
  <c r="C1847" i="51"/>
  <c r="E1848" i="51"/>
  <c r="G1849" i="51"/>
  <c r="I1850" i="51"/>
  <c r="K1851" i="51"/>
  <c r="C1853" i="51"/>
  <c r="E1854" i="51"/>
  <c r="I1856" i="51"/>
  <c r="K1857" i="51"/>
  <c r="I1817" i="51"/>
  <c r="I1829" i="51"/>
  <c r="G1846" i="51"/>
  <c r="I1853" i="51"/>
  <c r="G1810" i="51"/>
  <c r="K1824" i="51"/>
  <c r="K1842" i="51"/>
  <c r="F1807" i="51"/>
  <c r="I1807" i="51"/>
  <c r="K1808" i="51"/>
  <c r="G1812" i="51"/>
  <c r="I1813" i="51"/>
  <c r="K1814" i="51"/>
  <c r="G1818" i="51"/>
  <c r="I1819" i="51"/>
  <c r="K1820" i="51"/>
  <c r="G1824" i="51"/>
  <c r="I1825" i="51"/>
  <c r="K1826" i="51"/>
  <c r="G1830" i="51"/>
  <c r="I1831" i="51"/>
  <c r="K1832" i="51"/>
  <c r="G1836" i="51"/>
  <c r="I1837" i="51"/>
  <c r="K1838" i="51"/>
  <c r="G1842" i="51"/>
  <c r="I1843" i="51"/>
  <c r="K1844" i="51"/>
  <c r="G1848" i="51"/>
  <c r="I1849" i="51"/>
  <c r="K1850" i="51"/>
  <c r="G1854" i="51"/>
  <c r="I1855" i="51"/>
  <c r="K1856" i="51"/>
  <c r="B1811" i="51"/>
  <c r="E1807" i="51"/>
  <c r="E1813" i="51"/>
  <c r="E1819" i="51"/>
  <c r="E1825" i="51"/>
  <c r="E1831" i="51"/>
  <c r="E1837" i="51"/>
  <c r="E1843" i="51"/>
  <c r="E1849" i="51"/>
  <c r="E1855" i="51"/>
  <c r="B1809" i="51"/>
  <c r="D1810" i="51"/>
  <c r="F1811" i="51"/>
  <c r="B1815" i="51"/>
  <c r="D1816" i="51"/>
  <c r="F1817" i="51"/>
  <c r="B1821" i="51"/>
  <c r="D1822" i="51"/>
  <c r="F1823" i="51"/>
  <c r="B1827" i="51"/>
  <c r="D1828" i="51"/>
  <c r="F1829" i="51"/>
  <c r="B1833" i="51"/>
  <c r="D1834" i="51"/>
  <c r="F1835" i="51"/>
  <c r="D1840" i="51"/>
  <c r="B1845" i="51"/>
  <c r="D1846" i="51"/>
  <c r="F1847" i="51"/>
  <c r="D1852" i="51"/>
  <c r="B1857" i="51"/>
  <c r="C1809" i="51"/>
  <c r="C1815" i="51"/>
  <c r="C1827" i="51"/>
  <c r="E1828" i="51"/>
  <c r="C1833" i="51"/>
  <c r="E1834" i="51"/>
  <c r="C1839" i="51"/>
  <c r="E1840" i="51"/>
  <c r="C1845" i="51"/>
  <c r="E1846" i="51"/>
  <c r="C1851" i="51"/>
  <c r="E1852" i="51"/>
  <c r="C1857" i="51"/>
  <c r="E1810" i="51"/>
  <c r="C1821" i="51"/>
  <c r="F1816" i="51"/>
  <c r="F1828" i="51"/>
  <c r="F1840" i="51"/>
  <c r="F1852" i="51"/>
  <c r="E1816" i="51"/>
  <c r="E1822" i="51"/>
  <c r="C1810" i="51"/>
  <c r="E1811" i="51"/>
  <c r="C1816" i="51"/>
  <c r="E1817" i="51"/>
  <c r="C1822" i="51"/>
  <c r="E1823" i="51"/>
  <c r="C1828" i="51"/>
  <c r="E1829" i="51"/>
  <c r="C1834" i="51"/>
  <c r="E1835" i="51"/>
  <c r="C1840" i="51"/>
  <c r="E1841" i="51"/>
  <c r="C1846" i="51"/>
  <c r="E1847" i="51"/>
  <c r="C1852" i="51"/>
  <c r="E1853" i="51"/>
  <c r="B1839" i="51"/>
  <c r="F1841" i="51"/>
  <c r="B1851" i="51"/>
  <c r="F1853" i="51"/>
  <c r="C1808" i="51"/>
  <c r="C1820" i="51"/>
  <c r="E1821" i="51"/>
  <c r="E1827" i="51"/>
  <c r="C1832" i="51"/>
  <c r="E1833" i="51"/>
  <c r="E1839" i="51"/>
  <c r="C1844" i="51"/>
  <c r="E1845" i="51"/>
  <c r="E1851" i="51"/>
  <c r="C1856" i="51"/>
  <c r="E1857" i="51"/>
  <c r="E1809" i="51"/>
  <c r="E1815" i="51"/>
  <c r="C1812" i="51"/>
  <c r="C1824" i="51"/>
  <c r="C1836" i="51"/>
  <c r="C1848" i="51"/>
  <c r="F1813" i="51"/>
  <c r="F1825" i="51"/>
  <c r="B1835" i="51"/>
  <c r="F1837" i="51"/>
  <c r="B1847" i="51"/>
  <c r="F1849" i="51"/>
  <c r="B1814" i="51"/>
  <c r="B1826" i="51"/>
  <c r="B1838" i="51"/>
  <c r="B1850" i="51"/>
  <c r="C1814" i="51"/>
  <c r="C1826" i="51"/>
  <c r="C1838" i="51"/>
  <c r="C1850" i="51"/>
  <c r="C1813" i="51"/>
  <c r="E1820" i="51"/>
  <c r="E1826" i="51"/>
  <c r="C1831" i="51"/>
  <c r="E1832" i="51"/>
  <c r="C1837" i="51"/>
  <c r="E1838" i="51"/>
  <c r="C1843" i="51"/>
  <c r="E1844" i="51"/>
  <c r="C1849" i="51"/>
  <c r="E1850" i="51"/>
  <c r="C1855" i="51"/>
  <c r="E1856" i="51"/>
  <c r="E1808" i="51"/>
  <c r="E1814" i="51"/>
  <c r="C1819" i="51"/>
  <c r="C1825" i="51"/>
  <c r="C1807" i="51"/>
  <c r="C1818" i="51"/>
  <c r="C1830" i="51"/>
  <c r="C1842" i="51"/>
  <c r="C1854" i="51"/>
  <c r="B1817" i="51"/>
  <c r="B1829" i="51"/>
  <c r="B1841" i="51"/>
  <c r="B1853" i="51"/>
  <c r="F1810" i="51"/>
  <c r="F1822" i="51"/>
  <c r="F1834" i="51"/>
  <c r="F1846" i="51"/>
  <c r="D1807" i="51"/>
  <c r="F1808" i="51"/>
  <c r="B1812" i="51"/>
  <c r="D1813" i="51"/>
  <c r="F1814" i="51"/>
  <c r="B1818" i="51"/>
  <c r="D1819" i="51"/>
  <c r="F1820" i="51"/>
  <c r="B1824" i="51"/>
  <c r="D1825" i="51"/>
  <c r="F1826" i="51"/>
  <c r="B1830" i="51"/>
  <c r="D1831" i="51"/>
  <c r="F1832" i="51"/>
  <c r="B1836" i="51"/>
  <c r="D1837" i="51"/>
  <c r="F1838" i="51"/>
  <c r="B1842" i="51"/>
  <c r="D1843" i="51"/>
  <c r="F1844" i="51"/>
  <c r="B1848" i="51"/>
  <c r="D1849" i="51"/>
  <c r="F1850" i="51"/>
  <c r="B1854" i="51"/>
  <c r="D1855" i="51"/>
  <c r="F1856" i="51"/>
  <c r="F191" i="51"/>
  <c r="F194" i="51"/>
  <c r="B1823" i="51"/>
  <c r="B1810" i="51"/>
  <c r="F1812" i="51"/>
  <c r="B1816" i="51"/>
  <c r="D1817" i="51"/>
  <c r="F1818" i="51"/>
  <c r="B1822" i="51"/>
  <c r="F1824" i="51"/>
  <c r="B1828" i="51"/>
  <c r="D1829" i="51"/>
  <c r="F1830" i="51"/>
  <c r="B1834" i="51"/>
  <c r="F1836" i="51"/>
  <c r="B1840" i="51"/>
  <c r="D1841" i="51"/>
  <c r="F1842" i="51"/>
  <c r="B1846" i="51"/>
  <c r="F1848" i="51"/>
  <c r="B1852" i="51"/>
  <c r="D1853" i="51"/>
  <c r="F1854" i="51"/>
  <c r="D1811" i="51"/>
  <c r="D1823" i="51"/>
  <c r="D1835" i="51"/>
  <c r="D1847" i="51"/>
  <c r="B1820" i="51"/>
  <c r="B1832" i="51"/>
  <c r="B1844" i="51"/>
  <c r="B1856" i="51"/>
  <c r="B1808" i="51"/>
  <c r="B1807" i="51"/>
  <c r="D1808" i="51"/>
  <c r="F1809" i="51"/>
  <c r="B1813" i="51"/>
  <c r="D1814" i="51"/>
  <c r="F1815" i="51"/>
  <c r="B1819" i="51"/>
  <c r="D1820" i="51"/>
  <c r="F1821" i="51"/>
  <c r="B1825" i="51"/>
  <c r="D1826" i="51"/>
  <c r="F1827" i="51"/>
  <c r="B1831" i="51"/>
  <c r="D1832" i="51"/>
  <c r="F1833" i="51"/>
  <c r="B1837" i="51"/>
  <c r="D1838" i="51"/>
  <c r="F1839" i="51"/>
  <c r="B1843" i="51"/>
  <c r="D1844" i="51"/>
  <c r="F1845" i="51"/>
  <c r="B1849" i="51"/>
  <c r="D1850" i="51"/>
  <c r="F1851" i="51"/>
  <c r="B1855" i="51"/>
  <c r="D1856" i="51"/>
  <c r="F1857" i="51"/>
  <c r="E306" i="51"/>
  <c r="E343" i="51"/>
  <c r="L406" i="51"/>
  <c r="E304" i="51"/>
  <c r="E340" i="51"/>
  <c r="E344" i="51"/>
  <c r="K173" i="51"/>
  <c r="E322" i="51"/>
  <c r="F186" i="51"/>
  <c r="F210" i="51"/>
  <c r="F198" i="51"/>
  <c r="F222" i="51"/>
  <c r="F216" i="51"/>
  <c r="F228" i="51"/>
  <c r="F189" i="51"/>
  <c r="L358" i="51"/>
  <c r="L364" i="51"/>
  <c r="F193" i="51"/>
  <c r="F196" i="51"/>
  <c r="F199" i="51"/>
  <c r="F223" i="51"/>
  <c r="F226" i="51"/>
  <c r="F229" i="51"/>
  <c r="E305" i="51"/>
  <c r="E313" i="51"/>
  <c r="E317" i="51"/>
  <c r="E325" i="51"/>
  <c r="E329" i="51"/>
  <c r="E333" i="51"/>
  <c r="E337" i="51"/>
  <c r="E341" i="51"/>
  <c r="L20" i="51"/>
  <c r="L32" i="51"/>
  <c r="L44" i="51"/>
  <c r="L168" i="51"/>
  <c r="M1510" i="51"/>
  <c r="L391" i="51"/>
  <c r="L397" i="51"/>
  <c r="L165" i="51"/>
  <c r="F203" i="51"/>
  <c r="F206" i="51"/>
  <c r="F215" i="51"/>
  <c r="F218" i="51"/>
  <c r="F224" i="51"/>
  <c r="F230" i="51"/>
  <c r="L155" i="51"/>
  <c r="L136" i="51"/>
  <c r="L142" i="51"/>
  <c r="L143" i="51"/>
  <c r="F221" i="51"/>
  <c r="L131" i="51"/>
  <c r="L161" i="51"/>
  <c r="L167" i="51"/>
  <c r="L524" i="51"/>
  <c r="F173" i="51"/>
  <c r="L148" i="51"/>
  <c r="L154" i="51"/>
  <c r="B233" i="51"/>
  <c r="F204" i="51"/>
  <c r="F207" i="51"/>
  <c r="F227" i="51"/>
  <c r="E321" i="51"/>
  <c r="L357" i="51"/>
  <c r="L370" i="51"/>
  <c r="B115" i="51"/>
  <c r="C115" i="51" s="1"/>
  <c r="L160" i="51"/>
  <c r="L166" i="51"/>
  <c r="F202" i="51"/>
  <c r="F213" i="51"/>
  <c r="E298" i="51"/>
  <c r="E302" i="51"/>
  <c r="L387" i="51"/>
  <c r="L394" i="51"/>
  <c r="C55" i="51"/>
  <c r="B173" i="51"/>
  <c r="D173" i="51"/>
  <c r="L172" i="51"/>
  <c r="D233" i="51"/>
  <c r="C233" i="51"/>
  <c r="F188" i="51"/>
  <c r="F205" i="51"/>
  <c r="B291" i="51"/>
  <c r="C291" i="51" s="1"/>
  <c r="E310" i="51"/>
  <c r="E314" i="51"/>
  <c r="L393" i="51"/>
  <c r="L403" i="51"/>
  <c r="C173" i="51"/>
  <c r="L135" i="51"/>
  <c r="E233" i="51"/>
  <c r="F208" i="51"/>
  <c r="F219" i="51"/>
  <c r="D349" i="51"/>
  <c r="E326" i="51"/>
  <c r="E334" i="51"/>
  <c r="E338" i="51"/>
  <c r="L362" i="51"/>
  <c r="L386" i="51"/>
  <c r="L399" i="51"/>
  <c r="L405" i="51"/>
  <c r="L8" i="51"/>
  <c r="L40" i="51"/>
  <c r="L127" i="51"/>
  <c r="L129" i="51"/>
  <c r="L134" i="51"/>
  <c r="L147" i="51"/>
  <c r="F182" i="51"/>
  <c r="F211" i="51"/>
  <c r="F214" i="51"/>
  <c r="F225" i="51"/>
  <c r="E299" i="51"/>
  <c r="E342" i="51"/>
  <c r="M1104" i="51"/>
  <c r="E173" i="51"/>
  <c r="L128" i="51"/>
  <c r="L133" i="51"/>
  <c r="L139" i="51"/>
  <c r="L141" i="51"/>
  <c r="L146" i="51"/>
  <c r="L159" i="51"/>
  <c r="F197" i="51"/>
  <c r="F200" i="51"/>
  <c r="F217" i="51"/>
  <c r="F231" i="51"/>
  <c r="E307" i="51"/>
  <c r="E311" i="51"/>
  <c r="E319" i="51"/>
  <c r="E346" i="51"/>
  <c r="D407" i="51"/>
  <c r="L398" i="51"/>
  <c r="M1394" i="51"/>
  <c r="M1684" i="51"/>
  <c r="G55" i="51"/>
  <c r="L140" i="51"/>
  <c r="L145" i="51"/>
  <c r="L151" i="51"/>
  <c r="L158" i="51"/>
  <c r="L171" i="51"/>
  <c r="F183" i="51"/>
  <c r="F220" i="51"/>
  <c r="E315" i="51"/>
  <c r="E323" i="51"/>
  <c r="E331" i="51"/>
  <c r="E335" i="51"/>
  <c r="L361" i="51"/>
  <c r="L373" i="51"/>
  <c r="L382" i="51"/>
  <c r="L385" i="51"/>
  <c r="L814" i="51"/>
  <c r="L988" i="51"/>
  <c r="C1162" i="51"/>
  <c r="L372" i="51"/>
  <c r="F872" i="51"/>
  <c r="C1452" i="51"/>
  <c r="G173" i="51"/>
  <c r="L157" i="51"/>
  <c r="L38" i="51"/>
  <c r="H173" i="51"/>
  <c r="L125" i="51"/>
  <c r="L132" i="51"/>
  <c r="L138" i="51"/>
  <c r="L164" i="51"/>
  <c r="L169" i="51"/>
  <c r="F209" i="51"/>
  <c r="F212" i="51"/>
  <c r="F232" i="51"/>
  <c r="E308" i="51"/>
  <c r="E316" i="51"/>
  <c r="E320" i="51"/>
  <c r="E347" i="51"/>
  <c r="C1046" i="51"/>
  <c r="C1278" i="51"/>
  <c r="L126" i="51"/>
  <c r="L163" i="51"/>
  <c r="L170" i="51"/>
  <c r="I173" i="51"/>
  <c r="L137" i="51"/>
  <c r="L144" i="51"/>
  <c r="L150" i="51"/>
  <c r="F184" i="51"/>
  <c r="F192" i="51"/>
  <c r="F195" i="51"/>
  <c r="E324" i="51"/>
  <c r="E328" i="51"/>
  <c r="E332" i="51"/>
  <c r="L359" i="51"/>
  <c r="L365" i="51"/>
  <c r="L367" i="51"/>
  <c r="L371" i="51"/>
  <c r="L377" i="51"/>
  <c r="L379" i="51"/>
  <c r="L383" i="51"/>
  <c r="L152" i="51"/>
  <c r="L366" i="51"/>
  <c r="J173" i="51"/>
  <c r="L124" i="51"/>
  <c r="L130" i="51"/>
  <c r="L149" i="51"/>
  <c r="L153" i="51"/>
  <c r="L156" i="51"/>
  <c r="L162" i="51"/>
  <c r="F187" i="51"/>
  <c r="F190" i="51"/>
  <c r="F201" i="51"/>
  <c r="E301" i="51"/>
  <c r="J407" i="51"/>
  <c r="L395" i="51"/>
  <c r="G756" i="51"/>
  <c r="L7" i="51"/>
  <c r="L19" i="51"/>
  <c r="L31" i="51"/>
  <c r="L43" i="51"/>
  <c r="C349" i="51"/>
  <c r="E309" i="51"/>
  <c r="E327" i="51"/>
  <c r="E345" i="51"/>
  <c r="K407" i="51"/>
  <c r="L378" i="51"/>
  <c r="L392" i="51"/>
  <c r="L6" i="51"/>
  <c r="L18" i="51"/>
  <c r="L30" i="51"/>
  <c r="L42" i="51"/>
  <c r="L54" i="51"/>
  <c r="B349" i="51"/>
  <c r="B466" i="51"/>
  <c r="C466" i="51" s="1"/>
  <c r="L5" i="51"/>
  <c r="L41" i="51"/>
  <c r="L53" i="51"/>
  <c r="B55" i="51"/>
  <c r="F185" i="51"/>
  <c r="L384" i="51"/>
  <c r="C582" i="51"/>
  <c r="L17" i="51"/>
  <c r="L29" i="51"/>
  <c r="L4" i="51"/>
  <c r="L16" i="51"/>
  <c r="L28" i="51"/>
  <c r="L52" i="51"/>
  <c r="C64" i="51"/>
  <c r="L356" i="51"/>
  <c r="L363" i="51"/>
  <c r="L390" i="51"/>
  <c r="L404" i="51"/>
  <c r="C930" i="51"/>
  <c r="M1568" i="51"/>
  <c r="L27" i="51"/>
  <c r="L39" i="51"/>
  <c r="L51" i="51"/>
  <c r="D55" i="51"/>
  <c r="E303" i="51"/>
  <c r="E339" i="51"/>
  <c r="C407" i="51"/>
  <c r="L369" i="51"/>
  <c r="L376" i="51"/>
  <c r="M1800" i="51"/>
  <c r="L50" i="51"/>
  <c r="E55" i="51"/>
  <c r="L389" i="51"/>
  <c r="L396" i="51"/>
  <c r="M1336" i="51"/>
  <c r="L15" i="51"/>
  <c r="L14" i="51"/>
  <c r="L26" i="51"/>
  <c r="L13" i="51"/>
  <c r="L25" i="51"/>
  <c r="L37" i="51"/>
  <c r="L49" i="51"/>
  <c r="F55" i="51"/>
  <c r="C241" i="51"/>
  <c r="E300" i="51"/>
  <c r="E318" i="51"/>
  <c r="E336" i="51"/>
  <c r="E407" i="51"/>
  <c r="L368" i="51"/>
  <c r="L375" i="51"/>
  <c r="L402" i="51"/>
  <c r="L640" i="51"/>
  <c r="L12" i="51"/>
  <c r="L24" i="51"/>
  <c r="L36" i="51"/>
  <c r="L48" i="51"/>
  <c r="L123" i="51"/>
  <c r="F407" i="51"/>
  <c r="L381" i="51"/>
  <c r="L388" i="51"/>
  <c r="L23" i="51"/>
  <c r="L35" i="51"/>
  <c r="L47" i="51"/>
  <c r="H55" i="51"/>
  <c r="L122" i="51"/>
  <c r="G407" i="51"/>
  <c r="L360" i="51"/>
  <c r="L374" i="51"/>
  <c r="L401" i="51"/>
  <c r="M1220" i="51"/>
  <c r="L11" i="51"/>
  <c r="L10" i="51"/>
  <c r="L22" i="51"/>
  <c r="L34" i="51"/>
  <c r="L46" i="51"/>
  <c r="I55" i="51"/>
  <c r="H407" i="51"/>
  <c r="L380" i="51"/>
  <c r="L9" i="51"/>
  <c r="L21" i="51"/>
  <c r="L33" i="51"/>
  <c r="L45" i="51"/>
  <c r="J55" i="51"/>
  <c r="E312" i="51"/>
  <c r="E330" i="51"/>
  <c r="E348" i="51"/>
  <c r="I407" i="51"/>
  <c r="L400" i="51"/>
  <c r="B407" i="51"/>
  <c r="C415" i="51"/>
  <c r="P58" i="48"/>
  <c r="Q58" i="48"/>
  <c r="R58" i="48"/>
  <c r="S58" i="48"/>
  <c r="T58" i="48"/>
  <c r="U58" i="48"/>
  <c r="V58" i="48"/>
  <c r="W58" i="48"/>
  <c r="O58" i="48"/>
  <c r="X58" i="48"/>
  <c r="I7" i="28"/>
  <c r="K7" i="28"/>
  <c r="M7" i="28"/>
  <c r="O7" i="28"/>
  <c r="Q7" i="28"/>
  <c r="S7" i="28"/>
  <c r="I8" i="28"/>
  <c r="K8" i="28"/>
  <c r="M8" i="28"/>
  <c r="O8" i="28"/>
  <c r="Q8" i="28"/>
  <c r="S8" i="28"/>
  <c r="I9" i="28"/>
  <c r="K9" i="28"/>
  <c r="M9" i="28"/>
  <c r="O9" i="28"/>
  <c r="Q9" i="28"/>
  <c r="S9" i="28"/>
  <c r="I10" i="28"/>
  <c r="K10" i="28"/>
  <c r="M10" i="28"/>
  <c r="O10" i="28"/>
  <c r="Q10" i="28"/>
  <c r="S10" i="28"/>
  <c r="I11" i="28"/>
  <c r="K11" i="28"/>
  <c r="M11" i="28"/>
  <c r="O11" i="28"/>
  <c r="Q11" i="28"/>
  <c r="S11" i="28"/>
  <c r="I12" i="28"/>
  <c r="K12" i="28"/>
  <c r="M12" i="28"/>
  <c r="O12" i="28"/>
  <c r="Q12" i="28"/>
  <c r="S12" i="28"/>
  <c r="I13" i="28"/>
  <c r="K13" i="28"/>
  <c r="M13" i="28"/>
  <c r="O13" i="28"/>
  <c r="Q13" i="28"/>
  <c r="S13" i="28"/>
  <c r="I14" i="28"/>
  <c r="K14" i="28"/>
  <c r="M14" i="28"/>
  <c r="O14" i="28"/>
  <c r="Q14" i="28"/>
  <c r="S14" i="28"/>
  <c r="I15" i="28"/>
  <c r="K15" i="28"/>
  <c r="M15" i="28"/>
  <c r="O15" i="28"/>
  <c r="Q15" i="28"/>
  <c r="S15" i="28"/>
  <c r="I16" i="28"/>
  <c r="K16" i="28"/>
  <c r="M16" i="28"/>
  <c r="O16" i="28"/>
  <c r="Q16" i="28"/>
  <c r="S16" i="28"/>
  <c r="I17" i="28"/>
  <c r="K17" i="28"/>
  <c r="M17" i="28"/>
  <c r="O17" i="28"/>
  <c r="Q17" i="28"/>
  <c r="S17" i="28"/>
  <c r="I18" i="28"/>
  <c r="K18" i="28"/>
  <c r="M18" i="28"/>
  <c r="O18" i="28"/>
  <c r="Q18" i="28"/>
  <c r="S18" i="28"/>
  <c r="I19" i="28"/>
  <c r="K19" i="28"/>
  <c r="M19" i="28"/>
  <c r="O19" i="28"/>
  <c r="Q19" i="28"/>
  <c r="S19" i="28"/>
  <c r="I20" i="28"/>
  <c r="K20" i="28"/>
  <c r="M20" i="28"/>
  <c r="O20" i="28"/>
  <c r="Q20" i="28"/>
  <c r="S20" i="28"/>
  <c r="I21" i="28"/>
  <c r="K21" i="28"/>
  <c r="M21" i="28"/>
  <c r="O21" i="28"/>
  <c r="Q21" i="28"/>
  <c r="S21" i="28"/>
  <c r="I22" i="28"/>
  <c r="K22" i="28"/>
  <c r="M22" i="28"/>
  <c r="O22" i="28"/>
  <c r="Q22" i="28"/>
  <c r="S22" i="28"/>
  <c r="I23" i="28"/>
  <c r="K23" i="28"/>
  <c r="M23" i="28"/>
  <c r="O23" i="28"/>
  <c r="Q23" i="28"/>
  <c r="S23" i="28"/>
  <c r="I24" i="28"/>
  <c r="K24" i="28"/>
  <c r="M24" i="28"/>
  <c r="O24" i="28"/>
  <c r="Q24" i="28"/>
  <c r="S24" i="28"/>
  <c r="I25" i="28"/>
  <c r="K25" i="28"/>
  <c r="M25" i="28"/>
  <c r="O25" i="28"/>
  <c r="Q25" i="28"/>
  <c r="S25" i="28"/>
  <c r="I26" i="28"/>
  <c r="K26" i="28"/>
  <c r="M26" i="28"/>
  <c r="O26" i="28"/>
  <c r="Q26" i="28"/>
  <c r="S26" i="28"/>
  <c r="I27" i="28"/>
  <c r="K27" i="28"/>
  <c r="M27" i="28"/>
  <c r="O27" i="28"/>
  <c r="Q27" i="28"/>
  <c r="S27" i="28"/>
  <c r="I28" i="28"/>
  <c r="K28" i="28"/>
  <c r="M28" i="28"/>
  <c r="O28" i="28"/>
  <c r="Q28" i="28"/>
  <c r="S28" i="28"/>
  <c r="I29" i="28"/>
  <c r="K29" i="28"/>
  <c r="M29" i="28"/>
  <c r="O29" i="28"/>
  <c r="Q29" i="28"/>
  <c r="S29" i="28"/>
  <c r="I30" i="28"/>
  <c r="K30" i="28"/>
  <c r="M30" i="28"/>
  <c r="O30" i="28"/>
  <c r="Q30" i="28"/>
  <c r="S30" i="28"/>
  <c r="I31" i="28"/>
  <c r="K31" i="28"/>
  <c r="M31" i="28"/>
  <c r="O31" i="28"/>
  <c r="Q31" i="28"/>
  <c r="S31" i="28"/>
  <c r="I32" i="28"/>
  <c r="K32" i="28"/>
  <c r="M32" i="28"/>
  <c r="O32" i="28"/>
  <c r="Q32" i="28"/>
  <c r="S32" i="28"/>
  <c r="I33" i="28"/>
  <c r="K33" i="28"/>
  <c r="M33" i="28"/>
  <c r="O33" i="28"/>
  <c r="Q33" i="28"/>
  <c r="S33" i="28"/>
  <c r="I34" i="28"/>
  <c r="K34" i="28"/>
  <c r="M34" i="28"/>
  <c r="O34" i="28"/>
  <c r="Q34" i="28"/>
  <c r="S34" i="28"/>
  <c r="I35" i="28"/>
  <c r="K35" i="28"/>
  <c r="M35" i="28"/>
  <c r="O35" i="28"/>
  <c r="Q35" i="28"/>
  <c r="S35" i="28"/>
  <c r="I36" i="28"/>
  <c r="K36" i="28"/>
  <c r="M36" i="28"/>
  <c r="O36" i="28"/>
  <c r="Q36" i="28"/>
  <c r="S36" i="28"/>
  <c r="I37" i="28"/>
  <c r="K37" i="28"/>
  <c r="M37" i="28"/>
  <c r="O37" i="28"/>
  <c r="Q37" i="28"/>
  <c r="S37" i="28"/>
  <c r="I38" i="28"/>
  <c r="K38" i="28"/>
  <c r="M38" i="28"/>
  <c r="O38" i="28"/>
  <c r="Q38" i="28"/>
  <c r="S38" i="28"/>
  <c r="I39" i="28"/>
  <c r="K39" i="28"/>
  <c r="M39" i="28"/>
  <c r="O39" i="28"/>
  <c r="Q39" i="28"/>
  <c r="S39" i="28"/>
  <c r="I40" i="28"/>
  <c r="K40" i="28"/>
  <c r="M40" i="28"/>
  <c r="O40" i="28"/>
  <c r="Q40" i="28"/>
  <c r="S40" i="28"/>
  <c r="I41" i="28"/>
  <c r="K41" i="28"/>
  <c r="M41" i="28"/>
  <c r="O41" i="28"/>
  <c r="Q41" i="28"/>
  <c r="S41" i="28"/>
  <c r="I42" i="28"/>
  <c r="K42" i="28"/>
  <c r="M42" i="28"/>
  <c r="O42" i="28"/>
  <c r="Q42" i="28"/>
  <c r="S42" i="28"/>
  <c r="I43" i="28"/>
  <c r="K43" i="28"/>
  <c r="M43" i="28"/>
  <c r="O43" i="28"/>
  <c r="Q43" i="28"/>
  <c r="S43" i="28"/>
  <c r="I44" i="28"/>
  <c r="K44" i="28"/>
  <c r="M44" i="28"/>
  <c r="O44" i="28"/>
  <c r="Q44" i="28"/>
  <c r="S44" i="28"/>
  <c r="I45" i="28"/>
  <c r="K45" i="28"/>
  <c r="M45" i="28"/>
  <c r="O45" i="28"/>
  <c r="Q45" i="28"/>
  <c r="S45" i="28"/>
  <c r="I46" i="28"/>
  <c r="K46" i="28"/>
  <c r="M46" i="28"/>
  <c r="O46" i="28"/>
  <c r="Q46" i="28"/>
  <c r="S46" i="28"/>
  <c r="I47" i="28"/>
  <c r="K47" i="28"/>
  <c r="M47" i="28"/>
  <c r="O47" i="28"/>
  <c r="Q47" i="28"/>
  <c r="S47" i="28"/>
  <c r="I48" i="28"/>
  <c r="K48" i="28"/>
  <c r="M48" i="28"/>
  <c r="O48" i="28"/>
  <c r="Q48" i="28"/>
  <c r="S48" i="28"/>
  <c r="I49" i="28"/>
  <c r="K49" i="28"/>
  <c r="M49" i="28"/>
  <c r="O49" i="28"/>
  <c r="Q49" i="28"/>
  <c r="S49" i="28"/>
  <c r="I50" i="28"/>
  <c r="K50" i="28"/>
  <c r="M50" i="28"/>
  <c r="O50" i="28"/>
  <c r="Q50" i="28"/>
  <c r="S50" i="28"/>
  <c r="I51" i="28"/>
  <c r="K51" i="28"/>
  <c r="M51" i="28"/>
  <c r="O51" i="28"/>
  <c r="Q51" i="28"/>
  <c r="S51" i="28"/>
  <c r="I52" i="28"/>
  <c r="K52" i="28"/>
  <c r="M52" i="28"/>
  <c r="O52" i="28"/>
  <c r="Q52" i="28"/>
  <c r="S52" i="28"/>
  <c r="I53" i="28"/>
  <c r="K53" i="28"/>
  <c r="M53" i="28"/>
  <c r="O53" i="28"/>
  <c r="Q53" i="28"/>
  <c r="S53" i="28"/>
  <c r="I54" i="28"/>
  <c r="K54" i="28"/>
  <c r="M54" i="28"/>
  <c r="O54" i="28"/>
  <c r="Q54" i="28"/>
  <c r="S54" i="28"/>
  <c r="I55" i="28"/>
  <c r="K55" i="28"/>
  <c r="M55" i="28"/>
  <c r="O55" i="28"/>
  <c r="Q55" i="28"/>
  <c r="S55" i="28"/>
  <c r="I56" i="28"/>
  <c r="K56" i="28"/>
  <c r="M56" i="28"/>
  <c r="O56" i="28"/>
  <c r="Q56" i="28"/>
  <c r="S56" i="28"/>
  <c r="S6" i="28"/>
  <c r="Q6" i="28"/>
  <c r="O6" i="28"/>
  <c r="M6" i="28"/>
  <c r="K6" i="28"/>
  <c r="I6" i="28"/>
  <c r="F29" i="43"/>
  <c r="E29" i="43"/>
  <c r="E30" i="43" s="1"/>
  <c r="D29" i="43"/>
  <c r="C29" i="43"/>
  <c r="B29" i="43"/>
  <c r="M14" i="43"/>
  <c r="L14" i="43"/>
  <c r="L15" i="43" s="1"/>
  <c r="K14" i="43"/>
  <c r="J14" i="43"/>
  <c r="I14" i="43"/>
  <c r="H14" i="43"/>
  <c r="G14" i="43"/>
  <c r="F14" i="43"/>
  <c r="F15" i="43" s="1"/>
  <c r="E14" i="43"/>
  <c r="E15" i="43" s="1"/>
  <c r="D14" i="43"/>
  <c r="D15" i="43" s="1"/>
  <c r="C14" i="43"/>
  <c r="B14" i="43"/>
  <c r="F25" i="43"/>
  <c r="E25" i="43"/>
  <c r="D25" i="43"/>
  <c r="C25" i="43"/>
  <c r="B25" i="43"/>
  <c r="M10" i="43"/>
  <c r="L10" i="43"/>
  <c r="K10" i="43"/>
  <c r="J10" i="43"/>
  <c r="I10" i="43"/>
  <c r="H10" i="43"/>
  <c r="G10" i="43"/>
  <c r="F10" i="43"/>
  <c r="E10" i="43"/>
  <c r="D10" i="43"/>
  <c r="C10" i="43"/>
  <c r="K20" i="43"/>
  <c r="K21" i="43"/>
  <c r="K22" i="43"/>
  <c r="K23" i="43"/>
  <c r="K24" i="43"/>
  <c r="K19" i="43"/>
  <c r="F30" i="43" l="1"/>
  <c r="M15" i="43"/>
  <c r="H15" i="43"/>
  <c r="D30" i="43"/>
  <c r="K25" i="43"/>
  <c r="G15" i="43"/>
  <c r="G30" i="43"/>
  <c r="C30" i="43"/>
  <c r="I15" i="43"/>
  <c r="J15" i="43"/>
  <c r="K15" i="43"/>
  <c r="B30" i="43"/>
  <c r="C15" i="43"/>
  <c r="L1845" i="51"/>
  <c r="L1820" i="51"/>
  <c r="K1858" i="51"/>
  <c r="J1858" i="51"/>
  <c r="L1809" i="51"/>
  <c r="H1858" i="51"/>
  <c r="L1819" i="51"/>
  <c r="L1816" i="51"/>
  <c r="I1858" i="51"/>
  <c r="L1837" i="51"/>
  <c r="L1811" i="51"/>
  <c r="L1827" i="51"/>
  <c r="G1858" i="51"/>
  <c r="L1840" i="51"/>
  <c r="L1851" i="51"/>
  <c r="L1829" i="51"/>
  <c r="L1810" i="51"/>
  <c r="L1823" i="51"/>
  <c r="L1828" i="51"/>
  <c r="L1831" i="51"/>
  <c r="L1852" i="51"/>
  <c r="L1822" i="51"/>
  <c r="L1850" i="51"/>
  <c r="L1841" i="51"/>
  <c r="L1817" i="51"/>
  <c r="L1856" i="51"/>
  <c r="L1832" i="51"/>
  <c r="L1824" i="51"/>
  <c r="L1812" i="51"/>
  <c r="L1838" i="51"/>
  <c r="L1849" i="51"/>
  <c r="L1825" i="51"/>
  <c r="L1842" i="51"/>
  <c r="F1858" i="51"/>
  <c r="L1813" i="51"/>
  <c r="L1830" i="51"/>
  <c r="L1814" i="51"/>
  <c r="B1858" i="51"/>
  <c r="D1858" i="51"/>
  <c r="C1858" i="51"/>
  <c r="E1858" i="51"/>
  <c r="F233" i="51"/>
  <c r="L1818" i="51"/>
  <c r="L1844" i="51"/>
  <c r="L1853" i="51"/>
  <c r="L1855" i="51"/>
  <c r="L1808" i="51"/>
  <c r="L1807" i="51"/>
  <c r="L1848" i="51"/>
  <c r="L1833" i="51"/>
  <c r="L1836" i="51"/>
  <c r="L173" i="51"/>
  <c r="L1821" i="51"/>
  <c r="L1835" i="51"/>
  <c r="L1834" i="51"/>
  <c r="L1846" i="51"/>
  <c r="E349" i="51"/>
  <c r="L55" i="51"/>
  <c r="L1854" i="51"/>
  <c r="L1839" i="51"/>
  <c r="L1847" i="51"/>
  <c r="L1826" i="51"/>
  <c r="L1843" i="51"/>
  <c r="L1815" i="51"/>
  <c r="L407" i="51"/>
  <c r="L1857" i="51"/>
  <c r="L1858" i="51" l="1"/>
  <c r="D35" i="44"/>
  <c r="D36" i="44"/>
  <c r="D11" i="44"/>
  <c r="D45" i="44" l="1"/>
  <c r="D46" i="44"/>
  <c r="D47" i="44"/>
  <c r="D48" i="44"/>
  <c r="D49" i="44"/>
  <c r="D50" i="44"/>
  <c r="D51" i="44"/>
  <c r="D52" i="44"/>
  <c r="D53" i="44"/>
  <c r="D54" i="44"/>
  <c r="D55" i="44"/>
  <c r="D44" i="44"/>
  <c r="D42" i="44"/>
  <c r="D41" i="44"/>
  <c r="D40" i="44"/>
  <c r="D39" i="44"/>
  <c r="D38" i="44"/>
  <c r="D37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0" i="44"/>
  <c r="D9" i="44"/>
  <c r="D8" i="44"/>
  <c r="D7" i="44"/>
  <c r="D6" i="44"/>
  <c r="D5" i="44"/>
  <c r="I57" i="28" l="1"/>
  <c r="K57" i="28"/>
  <c r="M57" i="28"/>
  <c r="O57" i="28"/>
  <c r="Q57" i="28"/>
  <c r="S57" i="28"/>
  <c r="R40" i="28" l="1"/>
  <c r="R16" i="28"/>
  <c r="R17" i="28"/>
  <c r="R37" i="28"/>
  <c r="R38" i="28"/>
  <c r="R14" i="28"/>
  <c r="R13" i="28"/>
  <c r="R33" i="28"/>
  <c r="R25" i="28"/>
  <c r="R23" i="28"/>
  <c r="R42" i="28"/>
  <c r="R36" i="28"/>
  <c r="R12" i="28"/>
  <c r="R55" i="28"/>
  <c r="R11" i="28"/>
  <c r="R29" i="28"/>
  <c r="R34" i="28"/>
  <c r="R10" i="28"/>
  <c r="R51" i="28"/>
  <c r="R7" i="28"/>
  <c r="R24" i="28"/>
  <c r="R18" i="28"/>
  <c r="R19" i="28"/>
  <c r="R56" i="28"/>
  <c r="R32" i="28"/>
  <c r="R8" i="28"/>
  <c r="R47" i="28"/>
  <c r="R21" i="28"/>
  <c r="R9" i="28"/>
  <c r="R26" i="28"/>
  <c r="R35" i="28"/>
  <c r="R48" i="28"/>
  <c r="R54" i="28"/>
  <c r="R30" i="28"/>
  <c r="R43" i="28"/>
  <c r="R15" i="28"/>
  <c r="R52" i="28"/>
  <c r="R28" i="28"/>
  <c r="R39" i="28"/>
  <c r="R50" i="28"/>
  <c r="R31" i="28"/>
  <c r="R53" i="28"/>
  <c r="R46" i="28"/>
  <c r="R22" i="28"/>
  <c r="R27" i="28"/>
  <c r="R49" i="28"/>
  <c r="R44" i="28"/>
  <c r="R20" i="28"/>
  <c r="R45" i="28"/>
  <c r="R41" i="28"/>
  <c r="P34" i="28"/>
  <c r="P20" i="28"/>
  <c r="P38" i="28"/>
  <c r="P39" i="28"/>
  <c r="P15" i="28"/>
  <c r="P46" i="28"/>
  <c r="P30" i="28"/>
  <c r="P12" i="28"/>
  <c r="P14" i="28"/>
  <c r="P37" i="28"/>
  <c r="P13" i="28"/>
  <c r="P40" i="28"/>
  <c r="P9" i="28"/>
  <c r="P25" i="28"/>
  <c r="P23" i="28"/>
  <c r="P52" i="28"/>
  <c r="P54" i="28"/>
  <c r="P24" i="28"/>
  <c r="P35" i="28"/>
  <c r="P11" i="28"/>
  <c r="P32" i="28"/>
  <c r="P18" i="28"/>
  <c r="P33" i="28"/>
  <c r="P26" i="28"/>
  <c r="P48" i="28"/>
  <c r="P47" i="28"/>
  <c r="P43" i="28"/>
  <c r="P8" i="28"/>
  <c r="P55" i="28"/>
  <c r="P31" i="28"/>
  <c r="P7" i="28"/>
  <c r="P22" i="28"/>
  <c r="P27" i="28"/>
  <c r="P56" i="28"/>
  <c r="P19" i="28"/>
  <c r="P42" i="28"/>
  <c r="P28" i="28"/>
  <c r="P41" i="28"/>
  <c r="P53" i="28"/>
  <c r="P29" i="28"/>
  <c r="P16" i="28"/>
  <c r="P51" i="28"/>
  <c r="P10" i="28"/>
  <c r="P49" i="28"/>
  <c r="P17" i="28"/>
  <c r="P44" i="28"/>
  <c r="P45" i="28"/>
  <c r="P21" i="28"/>
  <c r="P50" i="28"/>
  <c r="P36" i="28"/>
  <c r="N7" i="28"/>
  <c r="N10" i="28"/>
  <c r="N12" i="28"/>
  <c r="N14" i="28"/>
  <c r="N15" i="28"/>
  <c r="N18" i="28"/>
  <c r="N19" i="28"/>
  <c r="N22" i="28"/>
  <c r="N24" i="28"/>
  <c r="N26" i="28"/>
  <c r="N29" i="28"/>
  <c r="N34" i="28"/>
  <c r="N38" i="28"/>
  <c r="N41" i="28"/>
  <c r="N44" i="28"/>
  <c r="N47" i="28"/>
  <c r="N50" i="28"/>
  <c r="N52" i="28"/>
  <c r="N54" i="28"/>
  <c r="N56" i="28"/>
  <c r="N35" i="28"/>
  <c r="N8" i="28"/>
  <c r="N16" i="28"/>
  <c r="N21" i="28"/>
  <c r="N25" i="28"/>
  <c r="N28" i="28"/>
  <c r="N30" i="28"/>
  <c r="N32" i="28"/>
  <c r="N36" i="28"/>
  <c r="N39" i="28"/>
  <c r="N40" i="28"/>
  <c r="N43" i="28"/>
  <c r="N46" i="28"/>
  <c r="N48" i="28"/>
  <c r="N51" i="28"/>
  <c r="N53" i="28"/>
  <c r="N33" i="28"/>
  <c r="N9" i="28"/>
  <c r="N11" i="28"/>
  <c r="N13" i="28"/>
  <c r="N17" i="28"/>
  <c r="N20" i="28"/>
  <c r="N23" i="28"/>
  <c r="N27" i="28"/>
  <c r="N31" i="28"/>
  <c r="N37" i="28"/>
  <c r="N42" i="28"/>
  <c r="N45" i="28"/>
  <c r="N49" i="28"/>
  <c r="N55" i="28"/>
  <c r="L32" i="28"/>
  <c r="L45" i="28"/>
  <c r="L21" i="28"/>
  <c r="L30" i="28"/>
  <c r="L43" i="28"/>
  <c r="L19" i="28"/>
  <c r="L15" i="28"/>
  <c r="L55" i="28"/>
  <c r="L29" i="28"/>
  <c r="L25" i="28"/>
  <c r="L23" i="28"/>
  <c r="L26" i="28"/>
  <c r="L56" i="28"/>
  <c r="L41" i="28"/>
  <c r="L17" i="28"/>
  <c r="L24" i="28"/>
  <c r="L48" i="28"/>
  <c r="L39" i="28"/>
  <c r="L46" i="28"/>
  <c r="L7" i="28"/>
  <c r="L53" i="28"/>
  <c r="L49" i="28"/>
  <c r="L47" i="28"/>
  <c r="L22" i="28"/>
  <c r="L44" i="28"/>
  <c r="L37" i="28"/>
  <c r="L13" i="28"/>
  <c r="L9" i="28"/>
  <c r="L16" i="28"/>
  <c r="L52" i="28"/>
  <c r="L42" i="28"/>
  <c r="L54" i="28"/>
  <c r="L20" i="28"/>
  <c r="L40" i="28"/>
  <c r="L35" i="28"/>
  <c r="L11" i="28"/>
  <c r="L50" i="28"/>
  <c r="L18" i="28"/>
  <c r="L28" i="28"/>
  <c r="L33" i="28"/>
  <c r="L31" i="28"/>
  <c r="L14" i="28"/>
  <c r="L8" i="28"/>
  <c r="L38" i="28"/>
  <c r="L12" i="28"/>
  <c r="L51" i="28"/>
  <c r="L27" i="28"/>
  <c r="L36" i="28"/>
  <c r="L10" i="28"/>
  <c r="L34" i="28"/>
  <c r="J33" i="28"/>
  <c r="J56" i="28"/>
  <c r="J32" i="28"/>
  <c r="J8" i="28"/>
  <c r="J25" i="28"/>
  <c r="J54" i="28"/>
  <c r="J30" i="28"/>
  <c r="J55" i="28"/>
  <c r="J18" i="28"/>
  <c r="J23" i="28"/>
  <c r="J40" i="28"/>
  <c r="J34" i="28"/>
  <c r="J17" i="28"/>
  <c r="J52" i="28"/>
  <c r="J28" i="28"/>
  <c r="J45" i="28"/>
  <c r="J13" i="28"/>
  <c r="J50" i="28"/>
  <c r="J26" i="28"/>
  <c r="J37" i="28"/>
  <c r="J29" i="28"/>
  <c r="J10" i="28"/>
  <c r="J48" i="28"/>
  <c r="J24" i="28"/>
  <c r="J27" i="28"/>
  <c r="J16" i="28"/>
  <c r="J51" i="28"/>
  <c r="J21" i="28"/>
  <c r="J47" i="28"/>
  <c r="J46" i="28"/>
  <c r="J22" i="28"/>
  <c r="J19" i="28"/>
  <c r="J49" i="28"/>
  <c r="J41" i="28"/>
  <c r="J44" i="28"/>
  <c r="J20" i="28"/>
  <c r="J7" i="28"/>
  <c r="J39" i="28"/>
  <c r="J31" i="28"/>
  <c r="J42" i="28"/>
  <c r="J11" i="28"/>
  <c r="J38" i="28"/>
  <c r="J14" i="28"/>
  <c r="J35" i="28"/>
  <c r="J15" i="28"/>
  <c r="J53" i="28"/>
  <c r="J36" i="28"/>
  <c r="J12" i="28"/>
  <c r="J9" i="28"/>
  <c r="J43" i="28"/>
  <c r="H37" i="28"/>
  <c r="H13" i="28"/>
  <c r="H46" i="28"/>
  <c r="H22" i="28"/>
  <c r="H35" i="28"/>
  <c r="H11" i="28"/>
  <c r="H44" i="28"/>
  <c r="H20" i="28"/>
  <c r="H32" i="28"/>
  <c r="H21" i="28"/>
  <c r="H30" i="28"/>
  <c r="H33" i="28"/>
  <c r="H9" i="28"/>
  <c r="H42" i="28"/>
  <c r="H18" i="28"/>
  <c r="H31" i="28"/>
  <c r="H7" i="28"/>
  <c r="H40" i="28"/>
  <c r="H16" i="28"/>
  <c r="H8" i="28"/>
  <c r="H53" i="28"/>
  <c r="H29" i="28"/>
  <c r="H38" i="28"/>
  <c r="H14" i="28"/>
  <c r="H23" i="28"/>
  <c r="H50" i="28"/>
  <c r="H39" i="28"/>
  <c r="H51" i="28"/>
  <c r="H27" i="28"/>
  <c r="H36" i="28"/>
  <c r="H12" i="28"/>
  <c r="H49" i="28"/>
  <c r="H25" i="28"/>
  <c r="H34" i="28"/>
  <c r="H10" i="28"/>
  <c r="H47" i="28"/>
  <c r="H56" i="28"/>
  <c r="H45" i="28"/>
  <c r="H54" i="28"/>
  <c r="H26" i="28"/>
  <c r="H55" i="28"/>
  <c r="H15" i="28"/>
  <c r="H48" i="28"/>
  <c r="H43" i="28"/>
  <c r="H19" i="28"/>
  <c r="H52" i="28"/>
  <c r="H28" i="28"/>
  <c r="H41" i="28"/>
  <c r="H17" i="28"/>
  <c r="H24" i="28"/>
  <c r="L6" i="28"/>
  <c r="L57" i="28" s="1"/>
  <c r="R6" i="28"/>
  <c r="P6" i="28"/>
  <c r="N6" i="28"/>
  <c r="J6" i="28"/>
  <c r="H6" i="28"/>
  <c r="B10" i="43"/>
  <c r="B15" i="43" s="1"/>
  <c r="H57" i="28" l="1"/>
  <c r="R57" i="28"/>
  <c r="P57" i="28"/>
  <c r="N57" i="28"/>
  <c r="J57" i="28"/>
  <c r="J25" i="43" l="1"/>
  <c r="J30" i="43" s="1"/>
  <c r="K30" i="43" l="1"/>
  <c r="I28" i="43"/>
  <c r="B55" i="49"/>
  <c r="C54" i="49" s="1"/>
  <c r="D12" i="49" l="1"/>
  <c r="J15" i="48" s="1"/>
  <c r="AI15" i="48" s="1"/>
  <c r="AU15" i="48" s="1"/>
  <c r="D24" i="49"/>
  <c r="J27" i="48" s="1"/>
  <c r="AI27" i="48" s="1"/>
  <c r="AU27" i="48" s="1"/>
  <c r="D36" i="49"/>
  <c r="J39" i="48" s="1"/>
  <c r="AI39" i="48" s="1"/>
  <c r="AU39" i="48" s="1"/>
  <c r="D48" i="49"/>
  <c r="J51" i="48" s="1"/>
  <c r="AI51" i="48" s="1"/>
  <c r="AU51" i="48" s="1"/>
  <c r="D13" i="49"/>
  <c r="J16" i="48" s="1"/>
  <c r="AI16" i="48" s="1"/>
  <c r="AU16" i="48" s="1"/>
  <c r="D25" i="49"/>
  <c r="J28" i="48" s="1"/>
  <c r="AI28" i="48" s="1"/>
  <c r="AU28" i="48" s="1"/>
  <c r="D37" i="49"/>
  <c r="J40" i="48" s="1"/>
  <c r="AI40" i="48" s="1"/>
  <c r="AU40" i="48" s="1"/>
  <c r="D49" i="49"/>
  <c r="J52" i="48" s="1"/>
  <c r="AI52" i="48" s="1"/>
  <c r="AU52" i="48" s="1"/>
  <c r="D27" i="49"/>
  <c r="J30" i="48" s="1"/>
  <c r="AI30" i="48" s="1"/>
  <c r="AU30" i="48" s="1"/>
  <c r="D51" i="49"/>
  <c r="J54" i="48" s="1"/>
  <c r="AI54" i="48" s="1"/>
  <c r="AU54" i="48" s="1"/>
  <c r="D16" i="49"/>
  <c r="J19" i="48" s="1"/>
  <c r="AI19" i="48" s="1"/>
  <c r="AU19" i="48" s="1"/>
  <c r="D52" i="49"/>
  <c r="J55" i="48" s="1"/>
  <c r="AI55" i="48" s="1"/>
  <c r="AU55" i="48" s="1"/>
  <c r="D29" i="49"/>
  <c r="J32" i="48" s="1"/>
  <c r="AI32" i="48" s="1"/>
  <c r="AU32" i="48" s="1"/>
  <c r="D53" i="49"/>
  <c r="J56" i="48" s="1"/>
  <c r="AI56" i="48" s="1"/>
  <c r="AU56" i="48" s="1"/>
  <c r="D30" i="49"/>
  <c r="J33" i="48" s="1"/>
  <c r="AI33" i="48" s="1"/>
  <c r="AU33" i="48" s="1"/>
  <c r="D54" i="49"/>
  <c r="J57" i="48" s="1"/>
  <c r="AI57" i="48" s="1"/>
  <c r="AU57" i="48" s="1"/>
  <c r="D44" i="49"/>
  <c r="J47" i="48" s="1"/>
  <c r="AI47" i="48" s="1"/>
  <c r="AU47" i="48" s="1"/>
  <c r="D33" i="49"/>
  <c r="J36" i="48" s="1"/>
  <c r="AI36" i="48" s="1"/>
  <c r="AU36" i="48" s="1"/>
  <c r="D34" i="49"/>
  <c r="J37" i="48" s="1"/>
  <c r="AI37" i="48" s="1"/>
  <c r="AU37" i="48" s="1"/>
  <c r="D23" i="49"/>
  <c r="J26" i="48" s="1"/>
  <c r="AI26" i="48" s="1"/>
  <c r="AU26" i="48" s="1"/>
  <c r="D47" i="49"/>
  <c r="J50" i="48" s="1"/>
  <c r="AI50" i="48" s="1"/>
  <c r="AU50" i="48" s="1"/>
  <c r="D14" i="49"/>
  <c r="J17" i="48" s="1"/>
  <c r="AI17" i="48" s="1"/>
  <c r="AU17" i="48" s="1"/>
  <c r="D26" i="49"/>
  <c r="J29" i="48" s="1"/>
  <c r="AI29" i="48" s="1"/>
  <c r="AU29" i="48" s="1"/>
  <c r="D38" i="49"/>
  <c r="J41" i="48" s="1"/>
  <c r="AI41" i="48" s="1"/>
  <c r="AU41" i="48" s="1"/>
  <c r="D50" i="49"/>
  <c r="J53" i="48" s="1"/>
  <c r="AI53" i="48" s="1"/>
  <c r="AU53" i="48" s="1"/>
  <c r="D15" i="49"/>
  <c r="J18" i="48" s="1"/>
  <c r="AI18" i="48" s="1"/>
  <c r="AU18" i="48" s="1"/>
  <c r="D39" i="49"/>
  <c r="J42" i="48" s="1"/>
  <c r="AI42" i="48" s="1"/>
  <c r="AU42" i="48" s="1"/>
  <c r="D28" i="49"/>
  <c r="J31" i="48" s="1"/>
  <c r="AI31" i="48" s="1"/>
  <c r="AU31" i="48" s="1"/>
  <c r="D40" i="49"/>
  <c r="J43" i="48" s="1"/>
  <c r="AI43" i="48" s="1"/>
  <c r="AU43" i="48" s="1"/>
  <c r="D17" i="49"/>
  <c r="J20" i="48" s="1"/>
  <c r="AI20" i="48" s="1"/>
  <c r="AU20" i="48" s="1"/>
  <c r="D41" i="49"/>
  <c r="J44" i="48" s="1"/>
  <c r="AI44" i="48" s="1"/>
  <c r="AU44" i="48" s="1"/>
  <c r="D18" i="49"/>
  <c r="J21" i="48" s="1"/>
  <c r="AI21" i="48" s="1"/>
  <c r="AU21" i="48" s="1"/>
  <c r="D42" i="49"/>
  <c r="J45" i="48" s="1"/>
  <c r="AI45" i="48" s="1"/>
  <c r="AU45" i="48" s="1"/>
  <c r="D43" i="49"/>
  <c r="J46" i="48" s="1"/>
  <c r="AI46" i="48" s="1"/>
  <c r="AU46" i="48" s="1"/>
  <c r="D20" i="49"/>
  <c r="J23" i="48" s="1"/>
  <c r="AI23" i="48" s="1"/>
  <c r="AU23" i="48" s="1"/>
  <c r="D7" i="49"/>
  <c r="J10" i="48" s="1"/>
  <c r="AI10" i="48" s="1"/>
  <c r="AU10" i="48" s="1"/>
  <c r="D21" i="49"/>
  <c r="J24" i="48" s="1"/>
  <c r="AI24" i="48" s="1"/>
  <c r="AU24" i="48" s="1"/>
  <c r="D45" i="49"/>
  <c r="J48" i="48" s="1"/>
  <c r="AI48" i="48" s="1"/>
  <c r="AU48" i="48" s="1"/>
  <c r="D22" i="49"/>
  <c r="J25" i="48" s="1"/>
  <c r="AI25" i="48" s="1"/>
  <c r="AU25" i="48" s="1"/>
  <c r="D5" i="49"/>
  <c r="J8" i="48" s="1"/>
  <c r="AI8" i="48" s="1"/>
  <c r="AU8" i="48" s="1"/>
  <c r="D35" i="49"/>
  <c r="J38" i="48" s="1"/>
  <c r="AI38" i="48" s="1"/>
  <c r="AU38" i="48" s="1"/>
  <c r="D19" i="49"/>
  <c r="J22" i="48" s="1"/>
  <c r="AI22" i="48" s="1"/>
  <c r="AU22" i="48" s="1"/>
  <c r="D31" i="49"/>
  <c r="J34" i="48" s="1"/>
  <c r="AI34" i="48" s="1"/>
  <c r="AU34" i="48" s="1"/>
  <c r="D8" i="49"/>
  <c r="J11" i="48" s="1"/>
  <c r="AI11" i="48" s="1"/>
  <c r="AU11" i="48" s="1"/>
  <c r="D32" i="49"/>
  <c r="J35" i="48" s="1"/>
  <c r="AI35" i="48" s="1"/>
  <c r="AU35" i="48" s="1"/>
  <c r="D9" i="49"/>
  <c r="J12" i="48" s="1"/>
  <c r="AI12" i="48" s="1"/>
  <c r="AU12" i="48" s="1"/>
  <c r="D6" i="49"/>
  <c r="J9" i="48" s="1"/>
  <c r="AI9" i="48" s="1"/>
  <c r="AU9" i="48" s="1"/>
  <c r="D10" i="49"/>
  <c r="J13" i="48" s="1"/>
  <c r="AI13" i="48" s="1"/>
  <c r="AU13" i="48" s="1"/>
  <c r="D46" i="49"/>
  <c r="J49" i="48" s="1"/>
  <c r="AI49" i="48" s="1"/>
  <c r="AU49" i="48" s="1"/>
  <c r="D11" i="49"/>
  <c r="J14" i="48" s="1"/>
  <c r="AI14" i="48" s="1"/>
  <c r="AU14" i="48" s="1"/>
  <c r="D4" i="49"/>
  <c r="J7" i="48" s="1"/>
  <c r="C19" i="49"/>
  <c r="C31" i="49"/>
  <c r="C9" i="49"/>
  <c r="C21" i="49"/>
  <c r="C33" i="49"/>
  <c r="C39" i="49"/>
  <c r="C45" i="49"/>
  <c r="C51" i="49"/>
  <c r="C13" i="49"/>
  <c r="C25" i="49"/>
  <c r="C37" i="49"/>
  <c r="C43" i="49"/>
  <c r="C49" i="49"/>
  <c r="C8" i="49"/>
  <c r="C20" i="49"/>
  <c r="C32" i="49"/>
  <c r="C38" i="49"/>
  <c r="C44" i="49"/>
  <c r="C50" i="49"/>
  <c r="C15" i="49"/>
  <c r="C27" i="49"/>
  <c r="C26" i="49"/>
  <c r="C10" i="49"/>
  <c r="C22" i="49"/>
  <c r="C34" i="49"/>
  <c r="C46" i="49"/>
  <c r="C11" i="49"/>
  <c r="C35" i="49"/>
  <c r="C7" i="49"/>
  <c r="C14" i="49"/>
  <c r="C4" i="49"/>
  <c r="C16" i="49"/>
  <c r="C28" i="49"/>
  <c r="C40" i="49"/>
  <c r="C52" i="49"/>
  <c r="C5" i="49"/>
  <c r="C17" i="49"/>
  <c r="C23" i="49"/>
  <c r="C29" i="49"/>
  <c r="C41" i="49"/>
  <c r="C47" i="49"/>
  <c r="C53" i="49"/>
  <c r="C6" i="49"/>
  <c r="C12" i="49"/>
  <c r="C18" i="49"/>
  <c r="C24" i="49"/>
  <c r="C30" i="49"/>
  <c r="C36" i="49"/>
  <c r="C42" i="49"/>
  <c r="C48" i="49"/>
  <c r="AI7" i="48" l="1"/>
  <c r="J58" i="48"/>
  <c r="C55" i="49"/>
  <c r="AI58" i="48" l="1"/>
  <c r="AU7" i="48"/>
  <c r="AU58" i="48" s="1"/>
  <c r="D55" i="49"/>
  <c r="Q58" i="1"/>
  <c r="P58" i="1"/>
  <c r="R39" i="1" s="1"/>
  <c r="S39" i="1" s="1"/>
  <c r="O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57" i="28" l="1"/>
  <c r="R9" i="1"/>
  <c r="S9" i="1" s="1"/>
  <c r="R21" i="1"/>
  <c r="S21" i="1" s="1"/>
  <c r="R55" i="1"/>
  <c r="S55" i="1" s="1"/>
  <c r="R56" i="1"/>
  <c r="S56" i="1" s="1"/>
  <c r="R52" i="1"/>
  <c r="S52" i="1" s="1"/>
  <c r="R48" i="1"/>
  <c r="S48" i="1" s="1"/>
  <c r="R44" i="1"/>
  <c r="S44" i="1" s="1"/>
  <c r="R40" i="1"/>
  <c r="S40" i="1" s="1"/>
  <c r="R36" i="1"/>
  <c r="S36" i="1" s="1"/>
  <c r="R32" i="1"/>
  <c r="S32" i="1" s="1"/>
  <c r="R28" i="1"/>
  <c r="S28" i="1" s="1"/>
  <c r="R24" i="1"/>
  <c r="S24" i="1" s="1"/>
  <c r="R20" i="1"/>
  <c r="S20" i="1" s="1"/>
  <c r="R16" i="1"/>
  <c r="S16" i="1" s="1"/>
  <c r="R12" i="1"/>
  <c r="S12" i="1" s="1"/>
  <c r="R8" i="1"/>
  <c r="S8" i="1" s="1"/>
  <c r="R57" i="1"/>
  <c r="S57" i="1" s="1"/>
  <c r="R41" i="1"/>
  <c r="S41" i="1" s="1"/>
  <c r="R53" i="1"/>
  <c r="S53" i="1" s="1"/>
  <c r="R49" i="1"/>
  <c r="S49" i="1" s="1"/>
  <c r="R45" i="1"/>
  <c r="S45" i="1" s="1"/>
  <c r="R37" i="1"/>
  <c r="S37" i="1" s="1"/>
  <c r="R33" i="1"/>
  <c r="S33" i="1" s="1"/>
  <c r="R54" i="1"/>
  <c r="S54" i="1" s="1"/>
  <c r="R50" i="1"/>
  <c r="S50" i="1" s="1"/>
  <c r="R46" i="1"/>
  <c r="S46" i="1" s="1"/>
  <c r="R42" i="1"/>
  <c r="S42" i="1" s="1"/>
  <c r="R38" i="1"/>
  <c r="S38" i="1" s="1"/>
  <c r="R34" i="1"/>
  <c r="S34" i="1" s="1"/>
  <c r="R30" i="1"/>
  <c r="S30" i="1" s="1"/>
  <c r="R26" i="1"/>
  <c r="S26" i="1" s="1"/>
  <c r="R22" i="1"/>
  <c r="S22" i="1" s="1"/>
  <c r="R18" i="1"/>
  <c r="S18" i="1" s="1"/>
  <c r="R14" i="1"/>
  <c r="S14" i="1" s="1"/>
  <c r="R10" i="1"/>
  <c r="S10" i="1" s="1"/>
  <c r="R7" i="1"/>
  <c r="R19" i="1"/>
  <c r="S19" i="1" s="1"/>
  <c r="R31" i="1"/>
  <c r="S31" i="1" s="1"/>
  <c r="R43" i="1"/>
  <c r="S43" i="1" s="1"/>
  <c r="V58" i="1"/>
  <c r="W39" i="1" s="1"/>
  <c r="R17" i="1"/>
  <c r="S17" i="1" s="1"/>
  <c r="R29" i="1"/>
  <c r="S29" i="1" s="1"/>
  <c r="W36" i="1"/>
  <c r="R15" i="1"/>
  <c r="S15" i="1" s="1"/>
  <c r="R47" i="1"/>
  <c r="S47" i="1" s="1"/>
  <c r="W50" i="1"/>
  <c r="R13" i="1"/>
  <c r="S13" i="1" s="1"/>
  <c r="R25" i="1"/>
  <c r="S25" i="1" s="1"/>
  <c r="R51" i="1"/>
  <c r="S51" i="1" s="1"/>
  <c r="R27" i="1"/>
  <c r="S27" i="1" s="1"/>
  <c r="R35" i="1"/>
  <c r="S35" i="1" s="1"/>
  <c r="R11" i="1"/>
  <c r="S11" i="1" s="1"/>
  <c r="R23" i="1"/>
  <c r="S23" i="1" s="1"/>
  <c r="W38" i="1"/>
  <c r="W48" i="1"/>
  <c r="W24" i="1" l="1"/>
  <c r="W34" i="1"/>
  <c r="W12" i="1"/>
  <c r="W30" i="1"/>
  <c r="W54" i="1"/>
  <c r="W42" i="1"/>
  <c r="W56" i="1"/>
  <c r="W52" i="1"/>
  <c r="W16" i="1"/>
  <c r="W18" i="1"/>
  <c r="W20" i="1"/>
  <c r="R58" i="1"/>
  <c r="S7" i="1"/>
  <c r="W32" i="1"/>
  <c r="W8" i="1"/>
  <c r="W28" i="1"/>
  <c r="W11" i="1"/>
  <c r="W22" i="1"/>
  <c r="W44" i="1"/>
  <c r="W46" i="1"/>
  <c r="W55" i="1"/>
  <c r="W27" i="1"/>
  <c r="W26" i="1"/>
  <c r="W23" i="1"/>
  <c r="W40" i="1"/>
  <c r="W10" i="1"/>
  <c r="W51" i="1"/>
  <c r="W14" i="1"/>
  <c r="W35" i="1"/>
  <c r="W25" i="1"/>
  <c r="W13" i="1"/>
  <c r="W53" i="1"/>
  <c r="W17" i="1"/>
  <c r="W57" i="1"/>
  <c r="W41" i="1"/>
  <c r="W29" i="1"/>
  <c r="W43" i="1"/>
  <c r="W37" i="1"/>
  <c r="W31" i="1"/>
  <c r="W19" i="1"/>
  <c r="W7" i="1"/>
  <c r="W45" i="1"/>
  <c r="W49" i="1"/>
  <c r="W21" i="1"/>
  <c r="W9" i="1"/>
  <c r="W33" i="1"/>
  <c r="W15" i="1"/>
  <c r="W47" i="1"/>
  <c r="W58" i="1" l="1"/>
  <c r="S58" i="1"/>
  <c r="T7" i="1" s="1"/>
  <c r="T21" i="1" l="1"/>
  <c r="T9" i="1"/>
  <c r="T39" i="1"/>
  <c r="T55" i="1"/>
  <c r="T28" i="1"/>
  <c r="T13" i="1"/>
  <c r="T49" i="1"/>
  <c r="T57" i="1"/>
  <c r="T19" i="1"/>
  <c r="T40" i="1"/>
  <c r="T52" i="1"/>
  <c r="T18" i="1"/>
  <c r="T46" i="1"/>
  <c r="T16" i="1"/>
  <c r="T54" i="1"/>
  <c r="T35" i="1"/>
  <c r="T45" i="1"/>
  <c r="T24" i="1"/>
  <c r="T25" i="1"/>
  <c r="T36" i="1"/>
  <c r="T30" i="1"/>
  <c r="T26" i="1"/>
  <c r="T11" i="1"/>
  <c r="T29" i="1"/>
  <c r="T38" i="1"/>
  <c r="T31" i="1"/>
  <c r="T14" i="1"/>
  <c r="T53" i="1"/>
  <c r="T48" i="1"/>
  <c r="T41" i="1"/>
  <c r="T8" i="1"/>
  <c r="T37" i="1"/>
  <c r="T42" i="1"/>
  <c r="T44" i="1"/>
  <c r="T56" i="1"/>
  <c r="T15" i="1"/>
  <c r="T12" i="1"/>
  <c r="T32" i="1"/>
  <c r="T50" i="1"/>
  <c r="T47" i="1"/>
  <c r="T23" i="1"/>
  <c r="T20" i="1"/>
  <c r="T10" i="1"/>
  <c r="T17" i="1"/>
  <c r="T43" i="1"/>
  <c r="T51" i="1"/>
  <c r="T33" i="1"/>
  <c r="T27" i="1"/>
  <c r="T22" i="1"/>
  <c r="T34" i="1"/>
  <c r="T58" i="1" l="1"/>
  <c r="I27" i="43" l="1"/>
  <c r="I24" i="43"/>
  <c r="L24" i="43" s="1"/>
  <c r="I23" i="43"/>
  <c r="L23" i="43" s="1"/>
  <c r="I22" i="43"/>
  <c r="L22" i="43" s="1"/>
  <c r="I21" i="43"/>
  <c r="L21" i="43" s="1"/>
  <c r="I26" i="43"/>
  <c r="I20" i="43"/>
  <c r="L20" i="43" s="1"/>
  <c r="G57" i="28"/>
  <c r="F57" i="28"/>
  <c r="E57" i="28"/>
  <c r="D57" i="28"/>
  <c r="C57" i="28"/>
  <c r="B57" i="28"/>
  <c r="L5" i="36" l="1"/>
  <c r="Q3" i="44"/>
  <c r="I29" i="43"/>
  <c r="I19" i="43"/>
  <c r="I25" i="43" s="1"/>
  <c r="I30" i="43" l="1"/>
  <c r="L19" i="43"/>
  <c r="L25" i="43" l="1"/>
  <c r="L30" i="43" s="1"/>
  <c r="E5" i="44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E56" i="44" l="1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34" i="44" l="1"/>
  <c r="Q13" i="44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D25" i="48" s="1"/>
  <c r="AC25" i="48" s="1"/>
  <c r="AO25" i="48" s="1"/>
  <c r="R49" i="44" l="1"/>
  <c r="D51" i="48" s="1"/>
  <c r="AC51" i="48" s="1"/>
  <c r="AO51" i="48" s="1"/>
  <c r="R25" i="44"/>
  <c r="D27" i="48" s="1"/>
  <c r="AC27" i="48" s="1"/>
  <c r="AO27" i="48" s="1"/>
  <c r="R52" i="44"/>
  <c r="D54" i="48" s="1"/>
  <c r="AC54" i="48" s="1"/>
  <c r="AO54" i="48" s="1"/>
  <c r="R48" i="44"/>
  <c r="D50" i="48" s="1"/>
  <c r="AC50" i="48" s="1"/>
  <c r="AO50" i="48" s="1"/>
  <c r="R45" i="44"/>
  <c r="D47" i="48" s="1"/>
  <c r="AC47" i="48" s="1"/>
  <c r="AO47" i="48" s="1"/>
  <c r="R10" i="44"/>
  <c r="D12" i="48" s="1"/>
  <c r="AC12" i="48" s="1"/>
  <c r="AO12" i="48" s="1"/>
  <c r="R42" i="44"/>
  <c r="D44" i="48" s="1"/>
  <c r="AC44" i="48" s="1"/>
  <c r="AO44" i="48" s="1"/>
  <c r="R44" i="44"/>
  <c r="D46" i="48" s="1"/>
  <c r="AC46" i="48" s="1"/>
  <c r="AO46" i="48" s="1"/>
  <c r="R27" i="44"/>
  <c r="D29" i="48" s="1"/>
  <c r="AC29" i="48" s="1"/>
  <c r="AO29" i="48" s="1"/>
  <c r="R5" i="44"/>
  <c r="D7" i="48" s="1"/>
  <c r="AC7" i="48" s="1"/>
  <c r="AO7" i="48" s="1"/>
  <c r="R9" i="44"/>
  <c r="D11" i="48" s="1"/>
  <c r="AC11" i="48" s="1"/>
  <c r="AO11" i="48" s="1"/>
  <c r="R17" i="44"/>
  <c r="D19" i="48" s="1"/>
  <c r="AC19" i="48" s="1"/>
  <c r="AO19" i="48" s="1"/>
  <c r="R31" i="44"/>
  <c r="D33" i="48" s="1"/>
  <c r="AC33" i="48" s="1"/>
  <c r="AO33" i="48" s="1"/>
  <c r="R47" i="44"/>
  <c r="D49" i="48" s="1"/>
  <c r="AC49" i="48" s="1"/>
  <c r="AO49" i="48" s="1"/>
  <c r="R19" i="44"/>
  <c r="D21" i="48" s="1"/>
  <c r="AC21" i="48" s="1"/>
  <c r="AO21" i="48" s="1"/>
  <c r="R33" i="44"/>
  <c r="D35" i="48" s="1"/>
  <c r="AC35" i="48" s="1"/>
  <c r="AO35" i="48" s="1"/>
  <c r="R20" i="44"/>
  <c r="D22" i="48" s="1"/>
  <c r="AC22" i="48" s="1"/>
  <c r="AO22" i="48" s="1"/>
  <c r="R35" i="44"/>
  <c r="D37" i="48" s="1"/>
  <c r="AC37" i="48" s="1"/>
  <c r="AO37" i="48" s="1"/>
  <c r="R51" i="44"/>
  <c r="D53" i="48" s="1"/>
  <c r="AC53" i="48" s="1"/>
  <c r="AO53" i="48" s="1"/>
  <c r="R15" i="44"/>
  <c r="D17" i="48" s="1"/>
  <c r="AC17" i="48" s="1"/>
  <c r="AO17" i="48" s="1"/>
  <c r="R29" i="44"/>
  <c r="D31" i="48" s="1"/>
  <c r="AC31" i="48" s="1"/>
  <c r="AO31" i="48" s="1"/>
  <c r="R55" i="44"/>
  <c r="D57" i="48" s="1"/>
  <c r="AC57" i="48" s="1"/>
  <c r="AO57" i="48" s="1"/>
  <c r="R54" i="44"/>
  <c r="D56" i="48" s="1"/>
  <c r="AC56" i="48" s="1"/>
  <c r="AO56" i="48" s="1"/>
  <c r="R21" i="44"/>
  <c r="D23" i="48" s="1"/>
  <c r="AC23" i="48" s="1"/>
  <c r="AO23" i="48" s="1"/>
  <c r="R32" i="44"/>
  <c r="D34" i="48" s="1"/>
  <c r="AC34" i="48" s="1"/>
  <c r="AO34" i="48" s="1"/>
  <c r="R16" i="44"/>
  <c r="D18" i="48" s="1"/>
  <c r="AC18" i="48" s="1"/>
  <c r="AO18" i="48" s="1"/>
  <c r="R46" i="44"/>
  <c r="D48" i="48" s="1"/>
  <c r="AC48" i="48" s="1"/>
  <c r="AO48" i="48" s="1"/>
  <c r="R30" i="44"/>
  <c r="D32" i="48" s="1"/>
  <c r="AC32" i="48" s="1"/>
  <c r="AO32" i="48" s="1"/>
  <c r="R18" i="44"/>
  <c r="D20" i="48" s="1"/>
  <c r="AC20" i="48" s="1"/>
  <c r="AO20" i="48" s="1"/>
  <c r="R24" i="44"/>
  <c r="D26" i="48" s="1"/>
  <c r="AC26" i="48" s="1"/>
  <c r="AO26" i="48" s="1"/>
  <c r="R39" i="44"/>
  <c r="D41" i="48" s="1"/>
  <c r="AC41" i="48" s="1"/>
  <c r="AO41" i="48" s="1"/>
  <c r="R11" i="44"/>
  <c r="D13" i="48" s="1"/>
  <c r="AC13" i="48" s="1"/>
  <c r="AO13" i="48" s="1"/>
  <c r="R26" i="44"/>
  <c r="D28" i="48" s="1"/>
  <c r="AC28" i="48" s="1"/>
  <c r="AO28" i="48" s="1"/>
  <c r="R41" i="44"/>
  <c r="D43" i="48" s="1"/>
  <c r="AC43" i="48" s="1"/>
  <c r="AO43" i="48" s="1"/>
  <c r="R13" i="44"/>
  <c r="D15" i="48" s="1"/>
  <c r="AC15" i="48" s="1"/>
  <c r="AO15" i="48" s="1"/>
  <c r="R28" i="44"/>
  <c r="D30" i="48" s="1"/>
  <c r="AC30" i="48" s="1"/>
  <c r="AO30" i="48" s="1"/>
  <c r="R43" i="44"/>
  <c r="D45" i="48" s="1"/>
  <c r="AC45" i="48" s="1"/>
  <c r="AO45" i="48" s="1"/>
  <c r="R7" i="44"/>
  <c r="D9" i="48" s="1"/>
  <c r="AC9" i="48" s="1"/>
  <c r="AO9" i="48" s="1"/>
  <c r="R22" i="44"/>
  <c r="D24" i="48" s="1"/>
  <c r="AC24" i="48" s="1"/>
  <c r="AO24" i="48" s="1"/>
  <c r="R37" i="44"/>
  <c r="D39" i="48" s="1"/>
  <c r="AC39" i="48" s="1"/>
  <c r="AO39" i="48" s="1"/>
  <c r="R36" i="44"/>
  <c r="D38" i="48" s="1"/>
  <c r="AC38" i="48" s="1"/>
  <c r="AO38" i="48" s="1"/>
  <c r="R12" i="44"/>
  <c r="D14" i="48" s="1"/>
  <c r="AC14" i="48" s="1"/>
  <c r="AO14" i="48" s="1"/>
  <c r="R34" i="44"/>
  <c r="D36" i="48" s="1"/>
  <c r="AC36" i="48" s="1"/>
  <c r="AO36" i="48" s="1"/>
  <c r="R14" i="44"/>
  <c r="D16" i="48" s="1"/>
  <c r="AC16" i="48" s="1"/>
  <c r="AO16" i="48" s="1"/>
  <c r="R40" i="44"/>
  <c r="D42" i="48" s="1"/>
  <c r="AC42" i="48" s="1"/>
  <c r="AO42" i="48" s="1"/>
  <c r="R8" i="44"/>
  <c r="D10" i="48" s="1"/>
  <c r="AC10" i="48" s="1"/>
  <c r="AO10" i="48" s="1"/>
  <c r="R38" i="44"/>
  <c r="D40" i="48" s="1"/>
  <c r="AC40" i="48" s="1"/>
  <c r="AO40" i="48" s="1"/>
  <c r="R6" i="44"/>
  <c r="D8" i="48" s="1"/>
  <c r="AC8" i="48" s="1"/>
  <c r="AO8" i="48" s="1"/>
  <c r="R50" i="44"/>
  <c r="D52" i="48" s="1"/>
  <c r="AC52" i="48" s="1"/>
  <c r="AO52" i="48" s="1"/>
  <c r="R53" i="44"/>
  <c r="D55" i="48" s="1"/>
  <c r="AC55" i="48" s="1"/>
  <c r="AO55" i="48" s="1"/>
  <c r="D58" i="1"/>
  <c r="C58" i="1"/>
  <c r="I5" i="36"/>
  <c r="D58" i="36"/>
  <c r="E58" i="36" s="1"/>
  <c r="B58" i="36"/>
  <c r="C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C11" i="36"/>
  <c r="C7" i="36"/>
  <c r="C26" i="36"/>
  <c r="C8" i="36"/>
  <c r="C16" i="36"/>
  <c r="C33" i="36"/>
  <c r="C17" i="36"/>
  <c r="C21" i="36"/>
  <c r="C25" i="36"/>
  <c r="C29" i="36"/>
  <c r="C34" i="36"/>
  <c r="C38" i="36"/>
  <c r="C46" i="36"/>
  <c r="C39" i="36"/>
  <c r="C48" i="36"/>
  <c r="C56" i="36"/>
  <c r="E7" i="1"/>
  <c r="F7" i="1" s="1"/>
  <c r="C47" i="36"/>
  <c r="C51" i="36"/>
  <c r="C55" i="36"/>
  <c r="K58" i="1"/>
  <c r="L10" i="1" s="1"/>
  <c r="M10" i="1" s="1"/>
  <c r="H58" i="1"/>
  <c r="I10" i="1" s="1"/>
  <c r="J10" i="1" s="1"/>
  <c r="AO58" i="48" l="1"/>
  <c r="AC58" i="48"/>
  <c r="D58" i="48"/>
  <c r="L9" i="1"/>
  <c r="M9" i="1" s="1"/>
  <c r="L13" i="1"/>
  <c r="M13" i="1" s="1"/>
  <c r="L26" i="1"/>
  <c r="M26" i="1" s="1"/>
  <c r="C24" i="36"/>
  <c r="C43" i="36"/>
  <c r="I43" i="36" s="1"/>
  <c r="C12" i="36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C50" i="36"/>
  <c r="I50" i="36" s="1"/>
  <c r="C13" i="36"/>
  <c r="C35" i="36"/>
  <c r="C30" i="36"/>
  <c r="I24" i="1"/>
  <c r="J24" i="1" s="1"/>
  <c r="L34" i="1"/>
  <c r="M34" i="1" s="1"/>
  <c r="I25" i="1"/>
  <c r="J25" i="1" s="1"/>
  <c r="I51" i="1"/>
  <c r="J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C32" i="36"/>
  <c r="C40" i="36"/>
  <c r="C31" i="36"/>
  <c r="I31" i="36" s="1"/>
  <c r="C27" i="36"/>
  <c r="C23" i="36"/>
  <c r="I23" i="36" s="1"/>
  <c r="C19" i="36"/>
  <c r="I19" i="36" s="1"/>
  <c r="C44" i="36"/>
  <c r="I44" i="36" s="1"/>
  <c r="C28" i="36"/>
  <c r="I28" i="36" s="1"/>
  <c r="C20" i="36"/>
  <c r="I20" i="36" s="1"/>
  <c r="C14" i="36"/>
  <c r="C10" i="36"/>
  <c r="C37" i="36"/>
  <c r="I37" i="36" s="1"/>
  <c r="C18" i="36"/>
  <c r="I18" i="36" s="1"/>
  <c r="C9" i="36"/>
  <c r="C15" i="36"/>
  <c r="I15" i="36" s="1"/>
  <c r="C22" i="36"/>
  <c r="I22" i="36" s="1"/>
  <c r="E7" i="36"/>
  <c r="E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N9" i="1" s="1"/>
  <c r="I54" i="1"/>
  <c r="J54" i="1" s="1"/>
  <c r="I46" i="1"/>
  <c r="J46" i="1" s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N28" i="1" s="1"/>
  <c r="L24" i="1"/>
  <c r="M24" i="1" s="1"/>
  <c r="N24" i="1" s="1"/>
  <c r="L20" i="1"/>
  <c r="M20" i="1" s="1"/>
  <c r="L16" i="1"/>
  <c r="M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L49" i="1"/>
  <c r="M49" i="1" s="1"/>
  <c r="L47" i="1"/>
  <c r="M47" i="1" s="1"/>
  <c r="L45" i="1"/>
  <c r="M45" i="1" s="1"/>
  <c r="L43" i="1"/>
  <c r="M43" i="1" s="1"/>
  <c r="L41" i="1"/>
  <c r="M41" i="1" s="1"/>
  <c r="N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N13" i="1"/>
  <c r="L42" i="1"/>
  <c r="M42" i="1" s="1"/>
  <c r="N10" i="1"/>
  <c r="R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N39" i="1" s="1"/>
  <c r="I43" i="1"/>
  <c r="J43" i="1" s="1"/>
  <c r="I12" i="1"/>
  <c r="J12" i="1" s="1"/>
  <c r="I21" i="1"/>
  <c r="J21" i="1" s="1"/>
  <c r="I29" i="1"/>
  <c r="J29" i="1" s="1"/>
  <c r="N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I55" i="36"/>
  <c r="I34" i="36"/>
  <c r="I47" i="36"/>
  <c r="I10" i="36"/>
  <c r="I26" i="36"/>
  <c r="I42" i="36"/>
  <c r="I7" i="36"/>
  <c r="I39" i="36"/>
  <c r="AB5" i="1"/>
  <c r="I57" i="36"/>
  <c r="I33" i="36"/>
  <c r="I29" i="36"/>
  <c r="I25" i="36"/>
  <c r="I21" i="36"/>
  <c r="I17" i="36"/>
  <c r="I13" i="36"/>
  <c r="I56" i="36"/>
  <c r="I48" i="36"/>
  <c r="I40" i="36"/>
  <c r="I36" i="36"/>
  <c r="I32" i="36"/>
  <c r="I24" i="36"/>
  <c r="I16" i="36"/>
  <c r="I12" i="36"/>
  <c r="I8" i="36"/>
  <c r="J5" i="36"/>
  <c r="K5" i="36"/>
  <c r="I14" i="36"/>
  <c r="I30" i="36"/>
  <c r="I38" i="36"/>
  <c r="I46" i="36"/>
  <c r="I54" i="36"/>
  <c r="I11" i="36"/>
  <c r="I27" i="36"/>
  <c r="I35" i="36"/>
  <c r="I51" i="36"/>
  <c r="E58" i="1"/>
  <c r="F58" i="1"/>
  <c r="G7" i="1" s="1"/>
  <c r="N20" i="1" l="1"/>
  <c r="N25" i="1"/>
  <c r="N51" i="1"/>
  <c r="N40" i="1"/>
  <c r="N16" i="1"/>
  <c r="N53" i="1"/>
  <c r="N38" i="1"/>
  <c r="N17" i="1"/>
  <c r="N12" i="1"/>
  <c r="N22" i="1"/>
  <c r="N11" i="1"/>
  <c r="N33" i="1"/>
  <c r="N34" i="1"/>
  <c r="N23" i="1"/>
  <c r="N56" i="1"/>
  <c r="N46" i="1"/>
  <c r="N48" i="1"/>
  <c r="C58" i="36"/>
  <c r="I9" i="36"/>
  <c r="N8" i="1"/>
  <c r="N45" i="1"/>
  <c r="N14" i="1"/>
  <c r="N42" i="1"/>
  <c r="N31" i="1"/>
  <c r="N44" i="1"/>
  <c r="N18" i="1"/>
  <c r="G50" i="1"/>
  <c r="AB50" i="1" s="1"/>
  <c r="G48" i="1"/>
  <c r="AB48" i="1" s="1"/>
  <c r="G39" i="1"/>
  <c r="AB39" i="1" s="1"/>
  <c r="G33" i="1"/>
  <c r="AB33" i="1" s="1"/>
  <c r="G31" i="1"/>
  <c r="AB31" i="1" s="1"/>
  <c r="G27" i="1"/>
  <c r="AB27" i="1" s="1"/>
  <c r="G43" i="1"/>
  <c r="AB43" i="1" s="1"/>
  <c r="N32" i="1"/>
  <c r="N55" i="1"/>
  <c r="N43" i="1"/>
  <c r="N35" i="1"/>
  <c r="N27" i="1"/>
  <c r="N19" i="1"/>
  <c r="N36" i="1"/>
  <c r="G25" i="1"/>
  <c r="AB25" i="1" s="1"/>
  <c r="G17" i="1"/>
  <c r="AB17" i="1" s="1"/>
  <c r="G15" i="1"/>
  <c r="AB15" i="1" s="1"/>
  <c r="G10" i="1"/>
  <c r="AB10" i="1" s="1"/>
  <c r="G8" i="1"/>
  <c r="AB8" i="1" s="1"/>
  <c r="G51" i="1"/>
  <c r="AB51" i="1" s="1"/>
  <c r="G49" i="1"/>
  <c r="AB49" i="1" s="1"/>
  <c r="G45" i="1"/>
  <c r="AB45" i="1" s="1"/>
  <c r="G40" i="1"/>
  <c r="AB40" i="1" s="1"/>
  <c r="G34" i="1"/>
  <c r="AB34" i="1" s="1"/>
  <c r="G32" i="1"/>
  <c r="AB32" i="1" s="1"/>
  <c r="G28" i="1"/>
  <c r="AB28" i="1" s="1"/>
  <c r="G26" i="1"/>
  <c r="AB26" i="1" s="1"/>
  <c r="G18" i="1"/>
  <c r="AB18" i="1" s="1"/>
  <c r="G16" i="1"/>
  <c r="AB16" i="1" s="1"/>
  <c r="G13" i="1"/>
  <c r="AB13" i="1" s="1"/>
  <c r="G9" i="1"/>
  <c r="AB9" i="1" s="1"/>
  <c r="N54" i="1"/>
  <c r="N47" i="1"/>
  <c r="M58" i="1"/>
  <c r="N52" i="1"/>
  <c r="N57" i="1"/>
  <c r="N49" i="1"/>
  <c r="N37" i="1"/>
  <c r="N21" i="1"/>
  <c r="J7" i="1"/>
  <c r="I58" i="1"/>
  <c r="AD5" i="1"/>
  <c r="AC5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B7" i="1"/>
  <c r="G57" i="1"/>
  <c r="AB57" i="1" s="1"/>
  <c r="G37" i="1"/>
  <c r="AB37" i="1" s="1"/>
  <c r="G53" i="1"/>
  <c r="AB53" i="1" s="1"/>
  <c r="G21" i="1"/>
  <c r="AB21" i="1" s="1"/>
  <c r="G38" i="1"/>
  <c r="AB38" i="1" s="1"/>
  <c r="G54" i="1"/>
  <c r="AB54" i="1" s="1"/>
  <c r="G42" i="1"/>
  <c r="AB42" i="1" s="1"/>
  <c r="G23" i="1"/>
  <c r="AB23" i="1" s="1"/>
  <c r="G55" i="1"/>
  <c r="AB55" i="1" s="1"/>
  <c r="G46" i="1"/>
  <c r="AB46" i="1" s="1"/>
  <c r="G36" i="1"/>
  <c r="AB36" i="1" s="1"/>
  <c r="G29" i="1"/>
  <c r="AB29" i="1" s="1"/>
  <c r="G14" i="1"/>
  <c r="AB14" i="1" s="1"/>
  <c r="G44" i="1"/>
  <c r="AB44" i="1" s="1"/>
  <c r="G30" i="1"/>
  <c r="AB30" i="1" s="1"/>
  <c r="G20" i="1"/>
  <c r="AB20" i="1" s="1"/>
  <c r="G41" i="1"/>
  <c r="AB41" i="1" s="1"/>
  <c r="G19" i="1"/>
  <c r="AB19" i="1" s="1"/>
  <c r="G22" i="1"/>
  <c r="AB22" i="1" s="1"/>
  <c r="G12" i="1"/>
  <c r="AB12" i="1" s="1"/>
  <c r="G56" i="1"/>
  <c r="AB56" i="1" s="1"/>
  <c r="G52" i="1"/>
  <c r="AB52" i="1" s="1"/>
  <c r="G47" i="1"/>
  <c r="AB47" i="1" s="1"/>
  <c r="G11" i="1"/>
  <c r="AB11" i="1" s="1"/>
  <c r="G24" i="1"/>
  <c r="AB24" i="1" s="1"/>
  <c r="G35" i="1"/>
  <c r="AB35" i="1" s="1"/>
  <c r="X18" i="1" l="1"/>
  <c r="X30" i="1"/>
  <c r="X42" i="1"/>
  <c r="X54" i="1"/>
  <c r="U15" i="1"/>
  <c r="U27" i="1"/>
  <c r="U39" i="1"/>
  <c r="U51" i="1"/>
  <c r="X33" i="1"/>
  <c r="Y33" i="1" s="1"/>
  <c r="X57" i="1"/>
  <c r="Y57" i="1" s="1"/>
  <c r="U30" i="1"/>
  <c r="U54" i="1"/>
  <c r="X10" i="1"/>
  <c r="X46" i="1"/>
  <c r="U19" i="1"/>
  <c r="U55" i="1"/>
  <c r="X36" i="1"/>
  <c r="U33" i="1"/>
  <c r="U48" i="1"/>
  <c r="X16" i="1"/>
  <c r="Y16" i="1" s="1"/>
  <c r="X52" i="1"/>
  <c r="Y52" i="1" s="1"/>
  <c r="U50" i="1"/>
  <c r="X19" i="1"/>
  <c r="Y19" i="1" s="1"/>
  <c r="X31" i="1"/>
  <c r="X43" i="1"/>
  <c r="X55" i="1"/>
  <c r="U16" i="1"/>
  <c r="U28" i="1"/>
  <c r="U40" i="1"/>
  <c r="U52" i="1"/>
  <c r="X22" i="1"/>
  <c r="X7" i="1"/>
  <c r="U43" i="1"/>
  <c r="X23" i="1"/>
  <c r="X35" i="1"/>
  <c r="Y35" i="1" s="1"/>
  <c r="X47" i="1"/>
  <c r="U8" i="1"/>
  <c r="U20" i="1"/>
  <c r="U32" i="1"/>
  <c r="U44" i="1"/>
  <c r="U56" i="1"/>
  <c r="X12" i="1"/>
  <c r="X48" i="1"/>
  <c r="U45" i="1"/>
  <c r="X26" i="1"/>
  <c r="Y26" i="1" s="1"/>
  <c r="U23" i="1"/>
  <c r="X15" i="1"/>
  <c r="Y15" i="1" s="1"/>
  <c r="U12" i="1"/>
  <c r="U49" i="1"/>
  <c r="X41" i="1"/>
  <c r="U14" i="1"/>
  <c r="X8" i="1"/>
  <c r="X20" i="1"/>
  <c r="Y20" i="1" s="1"/>
  <c r="X32" i="1"/>
  <c r="Y32" i="1" s="1"/>
  <c r="X44" i="1"/>
  <c r="Y44" i="1" s="1"/>
  <c r="X56" i="1"/>
  <c r="Y56" i="1" s="1"/>
  <c r="U17" i="1"/>
  <c r="U29" i="1"/>
  <c r="U41" i="1"/>
  <c r="U53" i="1"/>
  <c r="X9" i="1"/>
  <c r="X21" i="1"/>
  <c r="X45" i="1"/>
  <c r="U18" i="1"/>
  <c r="U42" i="1"/>
  <c r="X34" i="1"/>
  <c r="U31" i="1"/>
  <c r="X24" i="1"/>
  <c r="U21" i="1"/>
  <c r="X38" i="1"/>
  <c r="X40" i="1"/>
  <c r="Y40" i="1" s="1"/>
  <c r="U25" i="1"/>
  <c r="X17" i="1"/>
  <c r="U26" i="1"/>
  <c r="X11" i="1"/>
  <c r="U57" i="1"/>
  <c r="U11" i="1"/>
  <c r="U47" i="1"/>
  <c r="X51" i="1"/>
  <c r="U36" i="1"/>
  <c r="U9" i="1"/>
  <c r="X50" i="1"/>
  <c r="X28" i="1"/>
  <c r="Y28" i="1" s="1"/>
  <c r="U13" i="1"/>
  <c r="X13" i="1"/>
  <c r="X25" i="1"/>
  <c r="X37" i="1"/>
  <c r="X49" i="1"/>
  <c r="U10" i="1"/>
  <c r="U22" i="1"/>
  <c r="U34" i="1"/>
  <c r="U46" i="1"/>
  <c r="U7" i="1"/>
  <c r="X39" i="1"/>
  <c r="Y39" i="1" s="1"/>
  <c r="U24" i="1"/>
  <c r="U38" i="1"/>
  <c r="X14" i="1"/>
  <c r="U35" i="1"/>
  <c r="X27" i="1"/>
  <c r="U37" i="1"/>
  <c r="X29" i="1"/>
  <c r="X53" i="1"/>
  <c r="AC36" i="1"/>
  <c r="N7" i="1"/>
  <c r="N58" i="1" s="1"/>
  <c r="J58" i="1"/>
  <c r="AC54" i="1"/>
  <c r="AC16" i="1"/>
  <c r="AC53" i="1"/>
  <c r="AC24" i="1"/>
  <c r="AC12" i="1"/>
  <c r="AC35" i="1"/>
  <c r="AC48" i="1"/>
  <c r="AC9" i="1"/>
  <c r="AC26" i="1"/>
  <c r="AC15" i="1"/>
  <c r="AC46" i="1"/>
  <c r="AC47" i="1"/>
  <c r="AC21" i="1"/>
  <c r="AC11" i="1"/>
  <c r="AC38" i="1"/>
  <c r="AC34" i="1"/>
  <c r="AC10" i="1"/>
  <c r="AC40" i="1"/>
  <c r="AC22" i="1"/>
  <c r="AC50" i="1"/>
  <c r="AC43" i="1"/>
  <c r="AC8" i="1"/>
  <c r="AC25" i="1"/>
  <c r="AC17" i="1"/>
  <c r="AC51" i="1"/>
  <c r="AC39" i="1"/>
  <c r="AC27" i="1"/>
  <c r="AC30" i="1"/>
  <c r="AC45" i="1"/>
  <c r="AC42" i="1"/>
  <c r="AC19" i="1"/>
  <c r="AC32" i="1"/>
  <c r="AC41" i="1"/>
  <c r="AC20" i="1"/>
  <c r="AC52" i="1"/>
  <c r="AC37" i="1"/>
  <c r="AC44" i="1"/>
  <c r="AC56" i="1"/>
  <c r="AC29" i="1"/>
  <c r="AC55" i="1"/>
  <c r="AC18" i="1"/>
  <c r="AC14" i="1"/>
  <c r="AC49" i="1"/>
  <c r="AC57" i="1"/>
  <c r="AC28" i="1"/>
  <c r="AC23" i="1"/>
  <c r="AC31" i="1"/>
  <c r="AC13" i="1"/>
  <c r="AC33" i="1"/>
  <c r="J58" i="36"/>
  <c r="G58" i="1"/>
  <c r="AB58" i="1"/>
  <c r="Y47" i="1" l="1"/>
  <c r="Y31" i="1"/>
  <c r="Y51" i="1"/>
  <c r="Y48" i="1"/>
  <c r="Y14" i="1"/>
  <c r="Y50" i="1"/>
  <c r="Y38" i="1"/>
  <c r="Y27" i="1"/>
  <c r="Y37" i="1"/>
  <c r="Y10" i="1"/>
  <c r="Y18" i="1"/>
  <c r="U58" i="1"/>
  <c r="Y24" i="1"/>
  <c r="X58" i="1"/>
  <c r="Y7" i="1"/>
  <c r="Y22" i="1"/>
  <c r="Y53" i="1"/>
  <c r="Y34" i="1"/>
  <c r="Y12" i="1"/>
  <c r="Y23" i="1"/>
  <c r="Y29" i="1"/>
  <c r="Y36" i="1"/>
  <c r="Y49" i="1"/>
  <c r="Y8" i="1"/>
  <c r="Y54" i="1"/>
  <c r="Y11" i="1"/>
  <c r="Y45" i="1"/>
  <c r="Y42" i="1"/>
  <c r="Y25" i="1"/>
  <c r="Y21" i="1"/>
  <c r="Y41" i="1"/>
  <c r="Y55" i="1"/>
  <c r="Y46" i="1"/>
  <c r="Y30" i="1"/>
  <c r="Y13" i="1"/>
  <c r="Y17" i="1"/>
  <c r="Y9" i="1"/>
  <c r="Y43" i="1"/>
  <c r="AC7" i="1"/>
  <c r="AC58" i="1" s="1"/>
  <c r="Y58" i="1" l="1"/>
  <c r="Z36" i="1" s="1"/>
  <c r="AD36" i="1" s="1"/>
  <c r="AE36" i="1" s="1"/>
  <c r="Z11" i="1"/>
  <c r="AD11" i="1" s="1"/>
  <c r="AE11" i="1" s="1"/>
  <c r="Z49" i="1" l="1"/>
  <c r="AD49" i="1" s="1"/>
  <c r="AE49" i="1" s="1"/>
  <c r="Z21" i="1"/>
  <c r="AD21" i="1" s="1"/>
  <c r="AE21" i="1" s="1"/>
  <c r="Z23" i="1"/>
  <c r="AD23" i="1" s="1"/>
  <c r="AE23" i="1" s="1"/>
  <c r="Z25" i="1"/>
  <c r="AD25" i="1" s="1"/>
  <c r="AE25" i="1" s="1"/>
  <c r="Z24" i="1"/>
  <c r="AD24" i="1" s="1"/>
  <c r="AE24" i="1" s="1"/>
  <c r="Z9" i="1"/>
  <c r="AD9" i="1" s="1"/>
  <c r="AE9" i="1" s="1"/>
  <c r="Z53" i="1"/>
  <c r="AD53" i="1" s="1"/>
  <c r="AE53" i="1" s="1"/>
  <c r="Z41" i="1"/>
  <c r="AD41" i="1" s="1"/>
  <c r="AE41" i="1" s="1"/>
  <c r="Z8" i="1"/>
  <c r="AD8" i="1" s="1"/>
  <c r="AE8" i="1" s="1"/>
  <c r="Z29" i="1"/>
  <c r="AD29" i="1" s="1"/>
  <c r="AE29" i="1" s="1"/>
  <c r="Z43" i="1"/>
  <c r="AD43" i="1" s="1"/>
  <c r="AE43" i="1" s="1"/>
  <c r="Z34" i="1"/>
  <c r="AD34" i="1" s="1"/>
  <c r="AE34" i="1" s="1"/>
  <c r="Z54" i="1"/>
  <c r="AD54" i="1" s="1"/>
  <c r="AE54" i="1" s="1"/>
  <c r="Z46" i="1"/>
  <c r="AD46" i="1" s="1"/>
  <c r="AE46" i="1" s="1"/>
  <c r="Z12" i="1"/>
  <c r="AD12" i="1" s="1"/>
  <c r="AE12" i="1" s="1"/>
  <c r="Z30" i="1"/>
  <c r="AD30" i="1" s="1"/>
  <c r="AE30" i="1" s="1"/>
  <c r="Z45" i="1"/>
  <c r="AD45" i="1" s="1"/>
  <c r="AE45" i="1" s="1"/>
  <c r="Z7" i="1"/>
  <c r="Z13" i="1"/>
  <c r="AD13" i="1" s="1"/>
  <c r="AE13" i="1" s="1"/>
  <c r="Z42" i="1"/>
  <c r="AD42" i="1" s="1"/>
  <c r="AE42" i="1" s="1"/>
  <c r="Z47" i="1"/>
  <c r="AD47" i="1" s="1"/>
  <c r="AE47" i="1" s="1"/>
  <c r="Z31" i="1"/>
  <c r="AD31" i="1" s="1"/>
  <c r="AE31" i="1" s="1"/>
  <c r="Z40" i="1"/>
  <c r="AD40" i="1" s="1"/>
  <c r="AE40" i="1" s="1"/>
  <c r="Z15" i="1"/>
  <c r="AD15" i="1" s="1"/>
  <c r="AE15" i="1" s="1"/>
  <c r="Z38" i="1"/>
  <c r="AD38" i="1" s="1"/>
  <c r="AE38" i="1" s="1"/>
  <c r="Z27" i="1"/>
  <c r="AD27" i="1" s="1"/>
  <c r="AE27" i="1" s="1"/>
  <c r="Z35" i="1"/>
  <c r="AD35" i="1" s="1"/>
  <c r="AE35" i="1" s="1"/>
  <c r="Z50" i="1"/>
  <c r="AD50" i="1" s="1"/>
  <c r="AE50" i="1" s="1"/>
  <c r="Z52" i="1"/>
  <c r="AD52" i="1" s="1"/>
  <c r="AE52" i="1" s="1"/>
  <c r="Z39" i="1"/>
  <c r="AD39" i="1" s="1"/>
  <c r="AE39" i="1" s="1"/>
  <c r="Z28" i="1"/>
  <c r="AD28" i="1" s="1"/>
  <c r="AE28" i="1" s="1"/>
  <c r="Z16" i="1"/>
  <c r="AD16" i="1" s="1"/>
  <c r="AE16" i="1" s="1"/>
  <c r="Z37" i="1"/>
  <c r="AD37" i="1" s="1"/>
  <c r="AE37" i="1" s="1"/>
  <c r="Z33" i="1"/>
  <c r="AD33" i="1" s="1"/>
  <c r="AE33" i="1" s="1"/>
  <c r="Z26" i="1"/>
  <c r="AD26" i="1" s="1"/>
  <c r="AE26" i="1" s="1"/>
  <c r="Z10" i="1"/>
  <c r="AD10" i="1" s="1"/>
  <c r="AE10" i="1" s="1"/>
  <c r="Z32" i="1"/>
  <c r="AD32" i="1" s="1"/>
  <c r="AE32" i="1" s="1"/>
  <c r="Z19" i="1"/>
  <c r="AD19" i="1" s="1"/>
  <c r="AE19" i="1" s="1"/>
  <c r="Z18" i="1"/>
  <c r="AD18" i="1" s="1"/>
  <c r="AE18" i="1" s="1"/>
  <c r="Z57" i="1"/>
  <c r="AD57" i="1" s="1"/>
  <c r="AE57" i="1" s="1"/>
  <c r="Z14" i="1"/>
  <c r="AD14" i="1" s="1"/>
  <c r="AE14" i="1" s="1"/>
  <c r="Z56" i="1"/>
  <c r="AD56" i="1" s="1"/>
  <c r="AE56" i="1" s="1"/>
  <c r="Z51" i="1"/>
  <c r="AD51" i="1" s="1"/>
  <c r="AE51" i="1" s="1"/>
  <c r="Z44" i="1"/>
  <c r="AD44" i="1" s="1"/>
  <c r="AE44" i="1" s="1"/>
  <c r="Z20" i="1"/>
  <c r="AD20" i="1" s="1"/>
  <c r="AE20" i="1" s="1"/>
  <c r="Z48" i="1"/>
  <c r="AD48" i="1" s="1"/>
  <c r="AE48" i="1" s="1"/>
  <c r="Z22" i="1"/>
  <c r="AD22" i="1" s="1"/>
  <c r="AE22" i="1" s="1"/>
  <c r="Z55" i="1"/>
  <c r="AD55" i="1" s="1"/>
  <c r="AE55" i="1" s="1"/>
  <c r="Z17" i="1"/>
  <c r="AD17" i="1" s="1"/>
  <c r="AE17" i="1" s="1"/>
  <c r="AD7" i="1" l="1"/>
  <c r="Z58" i="1"/>
  <c r="AD58" i="1" l="1"/>
  <c r="AE7" i="1"/>
  <c r="AE58" i="1" l="1"/>
  <c r="AF7" i="1" s="1"/>
  <c r="G7" i="36" s="1"/>
  <c r="V6" i="28" l="1"/>
  <c r="C7" i="48" s="1"/>
  <c r="AB7" i="48" s="1"/>
  <c r="AN7" i="48" s="1"/>
  <c r="U6" i="28"/>
  <c r="B7" i="48" s="1"/>
  <c r="Y6" i="28"/>
  <c r="G7" i="48" s="1"/>
  <c r="AF7" i="48" s="1"/>
  <c r="AR7" i="48" s="1"/>
  <c r="Z6" i="28"/>
  <c r="H7" i="48" s="1"/>
  <c r="AG7" i="48" s="1"/>
  <c r="AS7" i="48" s="1"/>
  <c r="X6" i="28"/>
  <c r="F7" i="48" s="1"/>
  <c r="AE7" i="48" s="1"/>
  <c r="AQ7" i="48" s="1"/>
  <c r="W6" i="28"/>
  <c r="E7" i="48" s="1"/>
  <c r="AD7" i="48" s="1"/>
  <c r="AP7" i="48" s="1"/>
  <c r="AF31" i="1"/>
  <c r="G31" i="36" s="1"/>
  <c r="AF57" i="1"/>
  <c r="G57" i="36" s="1"/>
  <c r="AF24" i="1"/>
  <c r="G24" i="36" s="1"/>
  <c r="AF27" i="1"/>
  <c r="G27" i="36" s="1"/>
  <c r="AF32" i="1"/>
  <c r="G32" i="36" s="1"/>
  <c r="AF40" i="1"/>
  <c r="G40" i="36" s="1"/>
  <c r="AF28" i="1"/>
  <c r="G28" i="36" s="1"/>
  <c r="AF35" i="1"/>
  <c r="G35" i="36" s="1"/>
  <c r="AF8" i="1"/>
  <c r="G8" i="36" s="1"/>
  <c r="AF52" i="1"/>
  <c r="G52" i="36" s="1"/>
  <c r="AF48" i="1"/>
  <c r="G48" i="36" s="1"/>
  <c r="AF56" i="1"/>
  <c r="G56" i="36" s="1"/>
  <c r="AF19" i="1"/>
  <c r="G19" i="36" s="1"/>
  <c r="AF46" i="1"/>
  <c r="G46" i="36" s="1"/>
  <c r="AF53" i="1"/>
  <c r="G53" i="36" s="1"/>
  <c r="AF39" i="1"/>
  <c r="G39" i="36" s="1"/>
  <c r="AF13" i="1"/>
  <c r="G13" i="36" s="1"/>
  <c r="AF43" i="1"/>
  <c r="G43" i="36" s="1"/>
  <c r="AF10" i="1"/>
  <c r="G10" i="36" s="1"/>
  <c r="AF38" i="1"/>
  <c r="G38" i="36" s="1"/>
  <c r="AF36" i="1"/>
  <c r="G36" i="36" s="1"/>
  <c r="AF41" i="1"/>
  <c r="G41" i="36" s="1"/>
  <c r="AF45" i="1"/>
  <c r="G45" i="36" s="1"/>
  <c r="AF23" i="1"/>
  <c r="G23" i="36" s="1"/>
  <c r="AF15" i="1"/>
  <c r="G15" i="36" s="1"/>
  <c r="AF55" i="1"/>
  <c r="G55" i="36" s="1"/>
  <c r="AF18" i="1"/>
  <c r="G18" i="36" s="1"/>
  <c r="AF37" i="1"/>
  <c r="G37" i="36" s="1"/>
  <c r="AF34" i="1"/>
  <c r="G34" i="36" s="1"/>
  <c r="AF49" i="1"/>
  <c r="G49" i="36" s="1"/>
  <c r="AF51" i="1"/>
  <c r="G51" i="36" s="1"/>
  <c r="AF26" i="1"/>
  <c r="G26" i="36" s="1"/>
  <c r="AF29" i="1"/>
  <c r="G29" i="36" s="1"/>
  <c r="AF16" i="1"/>
  <c r="G16" i="36" s="1"/>
  <c r="AF14" i="1"/>
  <c r="G14" i="36" s="1"/>
  <c r="AF11" i="1"/>
  <c r="G11" i="36" s="1"/>
  <c r="AF30" i="1"/>
  <c r="G30" i="36" s="1"/>
  <c r="AF17" i="1"/>
  <c r="G17" i="36" s="1"/>
  <c r="AF20" i="1"/>
  <c r="G20" i="36" s="1"/>
  <c r="AF12" i="1"/>
  <c r="G12" i="36" s="1"/>
  <c r="AF25" i="1"/>
  <c r="G25" i="36" s="1"/>
  <c r="AF22" i="1"/>
  <c r="G22" i="36" s="1"/>
  <c r="AF54" i="1"/>
  <c r="G54" i="36" s="1"/>
  <c r="AF44" i="1"/>
  <c r="G44" i="36" s="1"/>
  <c r="AF47" i="1"/>
  <c r="G47" i="36" s="1"/>
  <c r="AF33" i="1"/>
  <c r="G33" i="36" s="1"/>
  <c r="AF50" i="1"/>
  <c r="G50" i="36" s="1"/>
  <c r="AF42" i="1"/>
  <c r="G42" i="36" s="1"/>
  <c r="AF21" i="1"/>
  <c r="G21" i="36" s="1"/>
  <c r="AF9" i="1"/>
  <c r="G9" i="36" s="1"/>
  <c r="AA7" i="48" l="1"/>
  <c r="AM7" i="48" s="1"/>
  <c r="K13" i="36"/>
  <c r="L13" i="36" s="1"/>
  <c r="I13" i="48" s="1"/>
  <c r="AH13" i="48" s="1"/>
  <c r="AT13" i="48" s="1"/>
  <c r="W12" i="28"/>
  <c r="E13" i="48" s="1"/>
  <c r="AD13" i="48" s="1"/>
  <c r="AP13" i="48" s="1"/>
  <c r="X12" i="28"/>
  <c r="F13" i="48" s="1"/>
  <c r="AE13" i="48" s="1"/>
  <c r="AQ13" i="48" s="1"/>
  <c r="Y12" i="28"/>
  <c r="G13" i="48" s="1"/>
  <c r="AF13" i="48" s="1"/>
  <c r="AR13" i="48" s="1"/>
  <c r="Z12" i="28"/>
  <c r="H13" i="48" s="1"/>
  <c r="AG13" i="48" s="1"/>
  <c r="AS13" i="48" s="1"/>
  <c r="U12" i="28"/>
  <c r="B13" i="48" s="1"/>
  <c r="V12" i="28"/>
  <c r="C13" i="48" s="1"/>
  <c r="AB13" i="48" s="1"/>
  <c r="AN13" i="48" s="1"/>
  <c r="K39" i="36"/>
  <c r="L39" i="36" s="1"/>
  <c r="I39" i="48" s="1"/>
  <c r="AH39" i="48" s="1"/>
  <c r="AT39" i="48" s="1"/>
  <c r="W38" i="28"/>
  <c r="E39" i="48" s="1"/>
  <c r="AD39" i="48" s="1"/>
  <c r="AP39" i="48" s="1"/>
  <c r="X38" i="28"/>
  <c r="F39" i="48" s="1"/>
  <c r="AE39" i="48" s="1"/>
  <c r="AQ39" i="48" s="1"/>
  <c r="Y38" i="28"/>
  <c r="G39" i="48" s="1"/>
  <c r="AF39" i="48" s="1"/>
  <c r="AR39" i="48" s="1"/>
  <c r="Z38" i="28"/>
  <c r="H39" i="48" s="1"/>
  <c r="AG39" i="48" s="1"/>
  <c r="AS39" i="48" s="1"/>
  <c r="U38" i="28"/>
  <c r="B39" i="48" s="1"/>
  <c r="V38" i="28"/>
  <c r="C39" i="48" s="1"/>
  <c r="AB39" i="48" s="1"/>
  <c r="AN39" i="48" s="1"/>
  <c r="K20" i="36"/>
  <c r="L20" i="36" s="1"/>
  <c r="I20" i="48" s="1"/>
  <c r="AH20" i="48" s="1"/>
  <c r="AT20" i="48" s="1"/>
  <c r="U19" i="28"/>
  <c r="B20" i="48" s="1"/>
  <c r="V19" i="28"/>
  <c r="C20" i="48" s="1"/>
  <c r="AB20" i="48" s="1"/>
  <c r="AN20" i="48" s="1"/>
  <c r="W19" i="28"/>
  <c r="E20" i="48" s="1"/>
  <c r="AD20" i="48" s="1"/>
  <c r="AP20" i="48" s="1"/>
  <c r="X19" i="28"/>
  <c r="F20" i="48" s="1"/>
  <c r="AE20" i="48" s="1"/>
  <c r="AQ20" i="48" s="1"/>
  <c r="Y19" i="28"/>
  <c r="G20" i="48" s="1"/>
  <c r="AF20" i="48" s="1"/>
  <c r="AR20" i="48" s="1"/>
  <c r="Z19" i="28"/>
  <c r="H20" i="48" s="1"/>
  <c r="AG20" i="48" s="1"/>
  <c r="AS20" i="48" s="1"/>
  <c r="K57" i="36"/>
  <c r="L57" i="36" s="1"/>
  <c r="I57" i="48" s="1"/>
  <c r="AH57" i="48" s="1"/>
  <c r="AT57" i="48" s="1"/>
  <c r="W56" i="28"/>
  <c r="E57" i="48" s="1"/>
  <c r="AD57" i="48" s="1"/>
  <c r="AP57" i="48" s="1"/>
  <c r="X56" i="28"/>
  <c r="F57" i="48" s="1"/>
  <c r="AE57" i="48" s="1"/>
  <c r="AQ57" i="48" s="1"/>
  <c r="Y56" i="28"/>
  <c r="G57" i="48" s="1"/>
  <c r="AF57" i="48" s="1"/>
  <c r="AR57" i="48" s="1"/>
  <c r="Z56" i="28"/>
  <c r="H57" i="48" s="1"/>
  <c r="AG57" i="48" s="1"/>
  <c r="AS57" i="48" s="1"/>
  <c r="U56" i="28"/>
  <c r="B57" i="48" s="1"/>
  <c r="V56" i="28"/>
  <c r="C57" i="48" s="1"/>
  <c r="AB57" i="48" s="1"/>
  <c r="AN57" i="48" s="1"/>
  <c r="K12" i="36"/>
  <c r="L12" i="36" s="1"/>
  <c r="I12" i="48" s="1"/>
  <c r="AH12" i="48" s="1"/>
  <c r="AT12" i="48" s="1"/>
  <c r="U11" i="28"/>
  <c r="B12" i="48" s="1"/>
  <c r="V11" i="28"/>
  <c r="C12" i="48" s="1"/>
  <c r="AB12" i="48" s="1"/>
  <c r="AN12" i="48" s="1"/>
  <c r="W11" i="28"/>
  <c r="E12" i="48" s="1"/>
  <c r="AD12" i="48" s="1"/>
  <c r="AP12" i="48" s="1"/>
  <c r="X11" i="28"/>
  <c r="F12" i="48" s="1"/>
  <c r="AE12" i="48" s="1"/>
  <c r="AQ12" i="48" s="1"/>
  <c r="Y11" i="28"/>
  <c r="G12" i="48" s="1"/>
  <c r="AF12" i="48" s="1"/>
  <c r="AR12" i="48" s="1"/>
  <c r="Z11" i="28"/>
  <c r="H12" i="48" s="1"/>
  <c r="AG12" i="48" s="1"/>
  <c r="AS12" i="48" s="1"/>
  <c r="K24" i="36"/>
  <c r="L24" i="36" s="1"/>
  <c r="I24" i="48" s="1"/>
  <c r="AH24" i="48" s="1"/>
  <c r="AT24" i="48" s="1"/>
  <c r="U23" i="28"/>
  <c r="B24" i="48" s="1"/>
  <c r="V23" i="28"/>
  <c r="C24" i="48" s="1"/>
  <c r="AB24" i="48" s="1"/>
  <c r="AN24" i="48" s="1"/>
  <c r="W23" i="28"/>
  <c r="E24" i="48" s="1"/>
  <c r="AD24" i="48" s="1"/>
  <c r="AP24" i="48" s="1"/>
  <c r="X23" i="28"/>
  <c r="F24" i="48" s="1"/>
  <c r="AE24" i="48" s="1"/>
  <c r="AQ24" i="48" s="1"/>
  <c r="Y23" i="28"/>
  <c r="G24" i="48" s="1"/>
  <c r="AF24" i="48" s="1"/>
  <c r="AR24" i="48" s="1"/>
  <c r="Z23" i="28"/>
  <c r="H24" i="48" s="1"/>
  <c r="AG24" i="48" s="1"/>
  <c r="AS24" i="48" s="1"/>
  <c r="K46" i="36"/>
  <c r="L46" i="36" s="1"/>
  <c r="I46" i="48" s="1"/>
  <c r="AH46" i="48" s="1"/>
  <c r="AT46" i="48" s="1"/>
  <c r="U45" i="28"/>
  <c r="B46" i="48" s="1"/>
  <c r="V45" i="28"/>
  <c r="C46" i="48" s="1"/>
  <c r="AB46" i="48" s="1"/>
  <c r="AN46" i="48" s="1"/>
  <c r="W45" i="28"/>
  <c r="E46" i="48" s="1"/>
  <c r="AD46" i="48" s="1"/>
  <c r="AP46" i="48" s="1"/>
  <c r="Z45" i="28"/>
  <c r="H46" i="48" s="1"/>
  <c r="AG46" i="48" s="1"/>
  <c r="AS46" i="48" s="1"/>
  <c r="X45" i="28"/>
  <c r="F46" i="48" s="1"/>
  <c r="AE46" i="48" s="1"/>
  <c r="AQ46" i="48" s="1"/>
  <c r="Y45" i="28"/>
  <c r="G46" i="48" s="1"/>
  <c r="AF46" i="48" s="1"/>
  <c r="AR46" i="48" s="1"/>
  <c r="K15" i="36"/>
  <c r="L15" i="36" s="1"/>
  <c r="I15" i="48" s="1"/>
  <c r="AH15" i="48" s="1"/>
  <c r="AT15" i="48" s="1"/>
  <c r="W14" i="28"/>
  <c r="E15" i="48" s="1"/>
  <c r="AD15" i="48" s="1"/>
  <c r="AP15" i="48" s="1"/>
  <c r="X14" i="28"/>
  <c r="F15" i="48" s="1"/>
  <c r="AE15" i="48" s="1"/>
  <c r="AQ15" i="48" s="1"/>
  <c r="Y14" i="28"/>
  <c r="G15" i="48" s="1"/>
  <c r="AF15" i="48" s="1"/>
  <c r="AR15" i="48" s="1"/>
  <c r="U14" i="28"/>
  <c r="B15" i="48" s="1"/>
  <c r="Z14" i="28"/>
  <c r="H15" i="48" s="1"/>
  <c r="AG15" i="48" s="1"/>
  <c r="AS15" i="48" s="1"/>
  <c r="V14" i="28"/>
  <c r="C15" i="48" s="1"/>
  <c r="AB15" i="48" s="1"/>
  <c r="AN15" i="48" s="1"/>
  <c r="K11" i="36"/>
  <c r="L11" i="36" s="1"/>
  <c r="I11" i="48" s="1"/>
  <c r="AH11" i="48" s="1"/>
  <c r="AT11" i="48" s="1"/>
  <c r="W10" i="28"/>
  <c r="E11" i="48" s="1"/>
  <c r="AD11" i="48" s="1"/>
  <c r="AP11" i="48" s="1"/>
  <c r="X10" i="28"/>
  <c r="F11" i="48" s="1"/>
  <c r="AE11" i="48" s="1"/>
  <c r="AQ11" i="48" s="1"/>
  <c r="Y10" i="28"/>
  <c r="G11" i="48" s="1"/>
  <c r="AF11" i="48" s="1"/>
  <c r="AR11" i="48" s="1"/>
  <c r="Z10" i="28"/>
  <c r="H11" i="48" s="1"/>
  <c r="AG11" i="48" s="1"/>
  <c r="AS11" i="48" s="1"/>
  <c r="U10" i="28"/>
  <c r="B11" i="48" s="1"/>
  <c r="V10" i="28"/>
  <c r="C11" i="48" s="1"/>
  <c r="AB11" i="48" s="1"/>
  <c r="AN11" i="48" s="1"/>
  <c r="K32" i="36"/>
  <c r="L32" i="36" s="1"/>
  <c r="I32" i="48" s="1"/>
  <c r="AH32" i="48" s="1"/>
  <c r="AT32" i="48" s="1"/>
  <c r="U31" i="28"/>
  <c r="B32" i="48" s="1"/>
  <c r="V31" i="28"/>
  <c r="C32" i="48" s="1"/>
  <c r="AB32" i="48" s="1"/>
  <c r="AN32" i="48" s="1"/>
  <c r="W31" i="28"/>
  <c r="E32" i="48" s="1"/>
  <c r="AD32" i="48" s="1"/>
  <c r="AP32" i="48" s="1"/>
  <c r="X31" i="28"/>
  <c r="F32" i="48" s="1"/>
  <c r="AE32" i="48" s="1"/>
  <c r="AQ32" i="48" s="1"/>
  <c r="Y31" i="28"/>
  <c r="G32" i="48" s="1"/>
  <c r="AF32" i="48" s="1"/>
  <c r="AR32" i="48" s="1"/>
  <c r="Z31" i="28"/>
  <c r="H32" i="48" s="1"/>
  <c r="AG32" i="48" s="1"/>
  <c r="AS32" i="48" s="1"/>
  <c r="K9" i="36"/>
  <c r="L9" i="36" s="1"/>
  <c r="I9" i="48" s="1"/>
  <c r="AH9" i="48" s="1"/>
  <c r="AT9" i="48" s="1"/>
  <c r="W8" i="28"/>
  <c r="E9" i="48" s="1"/>
  <c r="AD9" i="48" s="1"/>
  <c r="AP9" i="48" s="1"/>
  <c r="X8" i="28"/>
  <c r="F9" i="48" s="1"/>
  <c r="AE9" i="48" s="1"/>
  <c r="AQ9" i="48" s="1"/>
  <c r="Y8" i="28"/>
  <c r="G9" i="48" s="1"/>
  <c r="AF9" i="48" s="1"/>
  <c r="AR9" i="48" s="1"/>
  <c r="Z8" i="28"/>
  <c r="H9" i="48" s="1"/>
  <c r="AG9" i="48" s="1"/>
  <c r="AS9" i="48" s="1"/>
  <c r="U8" i="28"/>
  <c r="B9" i="48" s="1"/>
  <c r="V8" i="28"/>
  <c r="C9" i="48" s="1"/>
  <c r="AB9" i="48" s="1"/>
  <c r="AN9" i="48" s="1"/>
  <c r="K30" i="36"/>
  <c r="L30" i="36" s="1"/>
  <c r="I30" i="48" s="1"/>
  <c r="AH30" i="48" s="1"/>
  <c r="AT30" i="48" s="1"/>
  <c r="U29" i="28"/>
  <c r="B30" i="48" s="1"/>
  <c r="V29" i="28"/>
  <c r="C30" i="48" s="1"/>
  <c r="AB30" i="48" s="1"/>
  <c r="AN30" i="48" s="1"/>
  <c r="W29" i="28"/>
  <c r="E30" i="48" s="1"/>
  <c r="AD30" i="48" s="1"/>
  <c r="AP30" i="48" s="1"/>
  <c r="X29" i="28"/>
  <c r="F30" i="48" s="1"/>
  <c r="AE30" i="48" s="1"/>
  <c r="AQ30" i="48" s="1"/>
  <c r="Y29" i="28"/>
  <c r="G30" i="48" s="1"/>
  <c r="AF30" i="48" s="1"/>
  <c r="AR30" i="48" s="1"/>
  <c r="Z29" i="28"/>
  <c r="H30" i="48" s="1"/>
  <c r="AG30" i="48" s="1"/>
  <c r="AS30" i="48" s="1"/>
  <c r="K31" i="36"/>
  <c r="L31" i="36" s="1"/>
  <c r="I31" i="48" s="1"/>
  <c r="AH31" i="48" s="1"/>
  <c r="AT31" i="48" s="1"/>
  <c r="W30" i="28"/>
  <c r="E31" i="48" s="1"/>
  <c r="AD31" i="48" s="1"/>
  <c r="AP31" i="48" s="1"/>
  <c r="X30" i="28"/>
  <c r="F31" i="48" s="1"/>
  <c r="AE31" i="48" s="1"/>
  <c r="AQ31" i="48" s="1"/>
  <c r="Y30" i="28"/>
  <c r="G31" i="48" s="1"/>
  <c r="AF31" i="48" s="1"/>
  <c r="AR31" i="48" s="1"/>
  <c r="U30" i="28"/>
  <c r="B31" i="48" s="1"/>
  <c r="V30" i="28"/>
  <c r="C31" i="48" s="1"/>
  <c r="AB31" i="48" s="1"/>
  <c r="AN31" i="48" s="1"/>
  <c r="Z30" i="28"/>
  <c r="H31" i="48" s="1"/>
  <c r="AG31" i="48" s="1"/>
  <c r="AS31" i="48" s="1"/>
  <c r="K23" i="36"/>
  <c r="L23" i="36" s="1"/>
  <c r="I23" i="48" s="1"/>
  <c r="AH23" i="48" s="1"/>
  <c r="AT23" i="48" s="1"/>
  <c r="W22" i="28"/>
  <c r="E23" i="48" s="1"/>
  <c r="AD23" i="48" s="1"/>
  <c r="AP23" i="48" s="1"/>
  <c r="X22" i="28"/>
  <c r="F23" i="48" s="1"/>
  <c r="AE23" i="48" s="1"/>
  <c r="AQ23" i="48" s="1"/>
  <c r="Y22" i="28"/>
  <c r="G23" i="48" s="1"/>
  <c r="AF23" i="48" s="1"/>
  <c r="AR23" i="48" s="1"/>
  <c r="Z22" i="28"/>
  <c r="H23" i="48" s="1"/>
  <c r="AG23" i="48" s="1"/>
  <c r="AS23" i="48" s="1"/>
  <c r="U22" i="28"/>
  <c r="B23" i="48" s="1"/>
  <c r="V22" i="28"/>
  <c r="C23" i="48" s="1"/>
  <c r="AB23" i="48" s="1"/>
  <c r="AN23" i="48" s="1"/>
  <c r="K35" i="36"/>
  <c r="L35" i="36" s="1"/>
  <c r="I35" i="48" s="1"/>
  <c r="AH35" i="48" s="1"/>
  <c r="AT35" i="48" s="1"/>
  <c r="W34" i="28"/>
  <c r="E35" i="48" s="1"/>
  <c r="AD35" i="48" s="1"/>
  <c r="AP35" i="48" s="1"/>
  <c r="X34" i="28"/>
  <c r="F35" i="48" s="1"/>
  <c r="AE35" i="48" s="1"/>
  <c r="AQ35" i="48" s="1"/>
  <c r="Y34" i="28"/>
  <c r="G35" i="48" s="1"/>
  <c r="AF35" i="48" s="1"/>
  <c r="AR35" i="48" s="1"/>
  <c r="Z34" i="28"/>
  <c r="H35" i="48" s="1"/>
  <c r="AG35" i="48" s="1"/>
  <c r="AS35" i="48" s="1"/>
  <c r="U34" i="28"/>
  <c r="B35" i="48" s="1"/>
  <c r="V34" i="28"/>
  <c r="C35" i="48" s="1"/>
  <c r="AB35" i="48" s="1"/>
  <c r="AN35" i="48" s="1"/>
  <c r="K34" i="36"/>
  <c r="L34" i="36" s="1"/>
  <c r="I34" i="48" s="1"/>
  <c r="AH34" i="48" s="1"/>
  <c r="AT34" i="48" s="1"/>
  <c r="U33" i="28"/>
  <c r="B34" i="48" s="1"/>
  <c r="V33" i="28"/>
  <c r="C34" i="48" s="1"/>
  <c r="AB34" i="48" s="1"/>
  <c r="AN34" i="48" s="1"/>
  <c r="W33" i="28"/>
  <c r="E34" i="48" s="1"/>
  <c r="AD34" i="48" s="1"/>
  <c r="AP34" i="48" s="1"/>
  <c r="X33" i="28"/>
  <c r="F34" i="48" s="1"/>
  <c r="AE34" i="48" s="1"/>
  <c r="AQ34" i="48" s="1"/>
  <c r="Y33" i="28"/>
  <c r="G34" i="48" s="1"/>
  <c r="AF34" i="48" s="1"/>
  <c r="AR34" i="48" s="1"/>
  <c r="Z33" i="28"/>
  <c r="H34" i="48" s="1"/>
  <c r="AG34" i="48" s="1"/>
  <c r="AS34" i="48" s="1"/>
  <c r="K27" i="36"/>
  <c r="L27" i="36" s="1"/>
  <c r="I27" i="48" s="1"/>
  <c r="AH27" i="48" s="1"/>
  <c r="AT27" i="48" s="1"/>
  <c r="W26" i="28"/>
  <c r="E27" i="48" s="1"/>
  <c r="AD27" i="48" s="1"/>
  <c r="AP27" i="48" s="1"/>
  <c r="X26" i="28"/>
  <c r="F27" i="48" s="1"/>
  <c r="AE27" i="48" s="1"/>
  <c r="AQ27" i="48" s="1"/>
  <c r="Y26" i="28"/>
  <c r="G27" i="48" s="1"/>
  <c r="AF27" i="48" s="1"/>
  <c r="AR27" i="48" s="1"/>
  <c r="Z26" i="28"/>
  <c r="H27" i="48" s="1"/>
  <c r="AG27" i="48" s="1"/>
  <c r="AS27" i="48" s="1"/>
  <c r="U26" i="28"/>
  <c r="B27" i="48" s="1"/>
  <c r="V26" i="28"/>
  <c r="C27" i="48" s="1"/>
  <c r="AB27" i="48" s="1"/>
  <c r="AN27" i="48" s="1"/>
  <c r="K18" i="36"/>
  <c r="L18" i="36" s="1"/>
  <c r="I18" i="48" s="1"/>
  <c r="AH18" i="48" s="1"/>
  <c r="AT18" i="48" s="1"/>
  <c r="U17" i="28"/>
  <c r="B18" i="48" s="1"/>
  <c r="V17" i="28"/>
  <c r="C18" i="48" s="1"/>
  <c r="AB18" i="48" s="1"/>
  <c r="AN18" i="48" s="1"/>
  <c r="W17" i="28"/>
  <c r="E18" i="48" s="1"/>
  <c r="AD18" i="48" s="1"/>
  <c r="AP18" i="48" s="1"/>
  <c r="X17" i="28"/>
  <c r="F18" i="48" s="1"/>
  <c r="AE18" i="48" s="1"/>
  <c r="AQ18" i="48" s="1"/>
  <c r="Y17" i="28"/>
  <c r="G18" i="48" s="1"/>
  <c r="AF18" i="48" s="1"/>
  <c r="AR18" i="48" s="1"/>
  <c r="Z17" i="28"/>
  <c r="H18" i="48" s="1"/>
  <c r="AG18" i="48" s="1"/>
  <c r="AS18" i="48" s="1"/>
  <c r="K55" i="36"/>
  <c r="L55" i="36" s="1"/>
  <c r="I55" i="48" s="1"/>
  <c r="AH55" i="48" s="1"/>
  <c r="AT55" i="48" s="1"/>
  <c r="W54" i="28"/>
  <c r="E55" i="48" s="1"/>
  <c r="AD55" i="48" s="1"/>
  <c r="AP55" i="48" s="1"/>
  <c r="Z54" i="28"/>
  <c r="H55" i="48" s="1"/>
  <c r="AG55" i="48" s="1"/>
  <c r="AS55" i="48" s="1"/>
  <c r="X54" i="28"/>
  <c r="F55" i="48" s="1"/>
  <c r="AE55" i="48" s="1"/>
  <c r="AQ55" i="48" s="1"/>
  <c r="Y54" i="28"/>
  <c r="G55" i="48" s="1"/>
  <c r="AF55" i="48" s="1"/>
  <c r="AR55" i="48" s="1"/>
  <c r="U54" i="28"/>
  <c r="B55" i="48" s="1"/>
  <c r="V54" i="28"/>
  <c r="C55" i="48" s="1"/>
  <c r="AB55" i="48" s="1"/>
  <c r="AN55" i="48" s="1"/>
  <c r="K21" i="36"/>
  <c r="L21" i="36" s="1"/>
  <c r="I21" i="48" s="1"/>
  <c r="AH21" i="48" s="1"/>
  <c r="AT21" i="48" s="1"/>
  <c r="W20" i="28"/>
  <c r="E21" i="48" s="1"/>
  <c r="AD21" i="48" s="1"/>
  <c r="AP21" i="48" s="1"/>
  <c r="X20" i="28"/>
  <c r="F21" i="48" s="1"/>
  <c r="AE21" i="48" s="1"/>
  <c r="AQ21" i="48" s="1"/>
  <c r="Y20" i="28"/>
  <c r="G21" i="48" s="1"/>
  <c r="AF21" i="48" s="1"/>
  <c r="AR21" i="48" s="1"/>
  <c r="Z20" i="28"/>
  <c r="H21" i="48" s="1"/>
  <c r="AG21" i="48" s="1"/>
  <c r="AS21" i="48" s="1"/>
  <c r="U20" i="28"/>
  <c r="B21" i="48" s="1"/>
  <c r="V20" i="28"/>
  <c r="C21" i="48" s="1"/>
  <c r="AB21" i="48" s="1"/>
  <c r="AN21" i="48" s="1"/>
  <c r="K19" i="36"/>
  <c r="L19" i="36" s="1"/>
  <c r="I19" i="48" s="1"/>
  <c r="AH19" i="48" s="1"/>
  <c r="AT19" i="48" s="1"/>
  <c r="W18" i="28"/>
  <c r="E19" i="48" s="1"/>
  <c r="AD19" i="48" s="1"/>
  <c r="AP19" i="48" s="1"/>
  <c r="X18" i="28"/>
  <c r="F19" i="48" s="1"/>
  <c r="AE19" i="48" s="1"/>
  <c r="AQ19" i="48" s="1"/>
  <c r="Y18" i="28"/>
  <c r="G19" i="48" s="1"/>
  <c r="AF19" i="48" s="1"/>
  <c r="AR19" i="48" s="1"/>
  <c r="Z18" i="28"/>
  <c r="H19" i="48" s="1"/>
  <c r="AG19" i="48" s="1"/>
  <c r="AS19" i="48" s="1"/>
  <c r="U18" i="28"/>
  <c r="B19" i="48" s="1"/>
  <c r="V18" i="28"/>
  <c r="C19" i="48" s="1"/>
  <c r="AB19" i="48" s="1"/>
  <c r="AN19" i="48" s="1"/>
  <c r="K42" i="36"/>
  <c r="L42" i="36" s="1"/>
  <c r="I42" i="48" s="1"/>
  <c r="AH42" i="48" s="1"/>
  <c r="AT42" i="48" s="1"/>
  <c r="U41" i="28"/>
  <c r="B42" i="48" s="1"/>
  <c r="V41" i="28"/>
  <c r="C42" i="48" s="1"/>
  <c r="AB42" i="48" s="1"/>
  <c r="AN42" i="48" s="1"/>
  <c r="W41" i="28"/>
  <c r="E42" i="48" s="1"/>
  <c r="AD42" i="48" s="1"/>
  <c r="AP42" i="48" s="1"/>
  <c r="X41" i="28"/>
  <c r="F42" i="48" s="1"/>
  <c r="AE42" i="48" s="1"/>
  <c r="AQ42" i="48" s="1"/>
  <c r="Y41" i="28"/>
  <c r="G42" i="48" s="1"/>
  <c r="AF42" i="48" s="1"/>
  <c r="AR42" i="48" s="1"/>
  <c r="Z41" i="28"/>
  <c r="H42" i="48" s="1"/>
  <c r="AG42" i="48" s="1"/>
  <c r="AS42" i="48" s="1"/>
  <c r="K56" i="36"/>
  <c r="L56" i="36" s="1"/>
  <c r="I56" i="48" s="1"/>
  <c r="AH56" i="48" s="1"/>
  <c r="AT56" i="48" s="1"/>
  <c r="U55" i="28"/>
  <c r="B56" i="48" s="1"/>
  <c r="V55" i="28"/>
  <c r="C56" i="48" s="1"/>
  <c r="AB56" i="48" s="1"/>
  <c r="AN56" i="48" s="1"/>
  <c r="W55" i="28"/>
  <c r="E56" i="48" s="1"/>
  <c r="AD56" i="48" s="1"/>
  <c r="AP56" i="48" s="1"/>
  <c r="Z55" i="28"/>
  <c r="H56" i="48" s="1"/>
  <c r="AG56" i="48" s="1"/>
  <c r="AS56" i="48" s="1"/>
  <c r="X55" i="28"/>
  <c r="F56" i="48" s="1"/>
  <c r="AE56" i="48" s="1"/>
  <c r="AQ56" i="48" s="1"/>
  <c r="Y55" i="28"/>
  <c r="G56" i="48" s="1"/>
  <c r="AF56" i="48" s="1"/>
  <c r="AR56" i="48" s="1"/>
  <c r="K50" i="36"/>
  <c r="L50" i="36" s="1"/>
  <c r="I50" i="48" s="1"/>
  <c r="AH50" i="48" s="1"/>
  <c r="AT50" i="48" s="1"/>
  <c r="U49" i="28"/>
  <c r="B50" i="48" s="1"/>
  <c r="V49" i="28"/>
  <c r="C50" i="48" s="1"/>
  <c r="AB50" i="48" s="1"/>
  <c r="AN50" i="48" s="1"/>
  <c r="Z49" i="28"/>
  <c r="H50" i="48" s="1"/>
  <c r="AG50" i="48" s="1"/>
  <c r="AS50" i="48" s="1"/>
  <c r="W49" i="28"/>
  <c r="E50" i="48" s="1"/>
  <c r="AD50" i="48" s="1"/>
  <c r="AP50" i="48" s="1"/>
  <c r="X49" i="28"/>
  <c r="F50" i="48" s="1"/>
  <c r="AE50" i="48" s="1"/>
  <c r="AQ50" i="48" s="1"/>
  <c r="Y49" i="28"/>
  <c r="G50" i="48" s="1"/>
  <c r="AF50" i="48" s="1"/>
  <c r="AR50" i="48" s="1"/>
  <c r="K45" i="36"/>
  <c r="L45" i="36" s="1"/>
  <c r="I45" i="48" s="1"/>
  <c r="AH45" i="48" s="1"/>
  <c r="AT45" i="48" s="1"/>
  <c r="W44" i="28"/>
  <c r="E45" i="48" s="1"/>
  <c r="AD45" i="48" s="1"/>
  <c r="AP45" i="48" s="1"/>
  <c r="X44" i="28"/>
  <c r="F45" i="48" s="1"/>
  <c r="AE45" i="48" s="1"/>
  <c r="AQ45" i="48" s="1"/>
  <c r="Y44" i="28"/>
  <c r="G45" i="48" s="1"/>
  <c r="AF45" i="48" s="1"/>
  <c r="AR45" i="48" s="1"/>
  <c r="Z44" i="28"/>
  <c r="H45" i="48" s="1"/>
  <c r="AG45" i="48" s="1"/>
  <c r="AS45" i="48" s="1"/>
  <c r="U44" i="28"/>
  <c r="B45" i="48" s="1"/>
  <c r="V44" i="28"/>
  <c r="C45" i="48" s="1"/>
  <c r="AB45" i="48" s="1"/>
  <c r="AN45" i="48" s="1"/>
  <c r="K16" i="36"/>
  <c r="L16" i="36" s="1"/>
  <c r="I16" i="48" s="1"/>
  <c r="AH16" i="48" s="1"/>
  <c r="AT16" i="48" s="1"/>
  <c r="U15" i="28"/>
  <c r="B16" i="48" s="1"/>
  <c r="V15" i="28"/>
  <c r="C16" i="48" s="1"/>
  <c r="AB16" i="48" s="1"/>
  <c r="AN16" i="48" s="1"/>
  <c r="W15" i="28"/>
  <c r="E16" i="48" s="1"/>
  <c r="AD16" i="48" s="1"/>
  <c r="AP16" i="48" s="1"/>
  <c r="X15" i="28"/>
  <c r="F16" i="48" s="1"/>
  <c r="AE16" i="48" s="1"/>
  <c r="AQ16" i="48" s="1"/>
  <c r="Y15" i="28"/>
  <c r="G16" i="48" s="1"/>
  <c r="AF16" i="48" s="1"/>
  <c r="AR16" i="48" s="1"/>
  <c r="Z15" i="28"/>
  <c r="H16" i="48" s="1"/>
  <c r="AG16" i="48" s="1"/>
  <c r="AS16" i="48" s="1"/>
  <c r="K52" i="36"/>
  <c r="L52" i="36" s="1"/>
  <c r="I52" i="48" s="1"/>
  <c r="AH52" i="48" s="1"/>
  <c r="AT52" i="48" s="1"/>
  <c r="U51" i="28"/>
  <c r="B52" i="48" s="1"/>
  <c r="Z51" i="28"/>
  <c r="H52" i="48" s="1"/>
  <c r="AG52" i="48" s="1"/>
  <c r="AS52" i="48" s="1"/>
  <c r="V51" i="28"/>
  <c r="C52" i="48" s="1"/>
  <c r="AB52" i="48" s="1"/>
  <c r="AN52" i="48" s="1"/>
  <c r="W51" i="28"/>
  <c r="E52" i="48" s="1"/>
  <c r="AD52" i="48" s="1"/>
  <c r="AP52" i="48" s="1"/>
  <c r="X51" i="28"/>
  <c r="F52" i="48" s="1"/>
  <c r="AE52" i="48" s="1"/>
  <c r="AQ52" i="48" s="1"/>
  <c r="Y51" i="28"/>
  <c r="G52" i="48" s="1"/>
  <c r="AF52" i="48" s="1"/>
  <c r="AR52" i="48" s="1"/>
  <c r="K47" i="36"/>
  <c r="L47" i="36" s="1"/>
  <c r="I47" i="48" s="1"/>
  <c r="AH47" i="48" s="1"/>
  <c r="AT47" i="48" s="1"/>
  <c r="W46" i="28"/>
  <c r="E47" i="48" s="1"/>
  <c r="AD47" i="48" s="1"/>
  <c r="AP47" i="48" s="1"/>
  <c r="X46" i="28"/>
  <c r="F47" i="48" s="1"/>
  <c r="AE47" i="48" s="1"/>
  <c r="AQ47" i="48" s="1"/>
  <c r="Z46" i="28"/>
  <c r="H47" i="48" s="1"/>
  <c r="AG47" i="48" s="1"/>
  <c r="AS47" i="48" s="1"/>
  <c r="Y46" i="28"/>
  <c r="G47" i="48" s="1"/>
  <c r="AF47" i="48" s="1"/>
  <c r="AR47" i="48" s="1"/>
  <c r="U46" i="28"/>
  <c r="B47" i="48" s="1"/>
  <c r="V46" i="28"/>
  <c r="C47" i="48" s="1"/>
  <c r="AB47" i="48" s="1"/>
  <c r="AN47" i="48" s="1"/>
  <c r="K36" i="36"/>
  <c r="L36" i="36" s="1"/>
  <c r="I36" i="48" s="1"/>
  <c r="AH36" i="48" s="1"/>
  <c r="AT36" i="48" s="1"/>
  <c r="U35" i="28"/>
  <c r="B36" i="48" s="1"/>
  <c r="V35" i="28"/>
  <c r="C36" i="48" s="1"/>
  <c r="AB36" i="48" s="1"/>
  <c r="AN36" i="48" s="1"/>
  <c r="W35" i="28"/>
  <c r="E36" i="48" s="1"/>
  <c r="AD36" i="48" s="1"/>
  <c r="AP36" i="48" s="1"/>
  <c r="X35" i="28"/>
  <c r="F36" i="48" s="1"/>
  <c r="AE36" i="48" s="1"/>
  <c r="AQ36" i="48" s="1"/>
  <c r="Y35" i="28"/>
  <c r="G36" i="48" s="1"/>
  <c r="AF36" i="48" s="1"/>
  <c r="AR36" i="48" s="1"/>
  <c r="Z35" i="28"/>
  <c r="H36" i="48" s="1"/>
  <c r="AG36" i="48" s="1"/>
  <c r="AS36" i="48" s="1"/>
  <c r="K44" i="36"/>
  <c r="L44" i="36" s="1"/>
  <c r="I44" i="48" s="1"/>
  <c r="AH44" i="48" s="1"/>
  <c r="AT44" i="48" s="1"/>
  <c r="U43" i="28"/>
  <c r="B44" i="48" s="1"/>
  <c r="V43" i="28"/>
  <c r="C44" i="48" s="1"/>
  <c r="AB44" i="48" s="1"/>
  <c r="AN44" i="48" s="1"/>
  <c r="W43" i="28"/>
  <c r="E44" i="48" s="1"/>
  <c r="AD44" i="48" s="1"/>
  <c r="AP44" i="48" s="1"/>
  <c r="X43" i="28"/>
  <c r="F44" i="48" s="1"/>
  <c r="AE44" i="48" s="1"/>
  <c r="AQ44" i="48" s="1"/>
  <c r="Z43" i="28"/>
  <c r="H44" i="48" s="1"/>
  <c r="AG44" i="48" s="1"/>
  <c r="AS44" i="48" s="1"/>
  <c r="Y43" i="28"/>
  <c r="G44" i="48" s="1"/>
  <c r="AF44" i="48" s="1"/>
  <c r="AR44" i="48" s="1"/>
  <c r="K51" i="36"/>
  <c r="L51" i="36" s="1"/>
  <c r="I51" i="48" s="1"/>
  <c r="AH51" i="48" s="1"/>
  <c r="AT51" i="48" s="1"/>
  <c r="W50" i="28"/>
  <c r="E51" i="48" s="1"/>
  <c r="AD51" i="48" s="1"/>
  <c r="AP51" i="48" s="1"/>
  <c r="X50" i="28"/>
  <c r="F51" i="48" s="1"/>
  <c r="AE51" i="48" s="1"/>
  <c r="AQ51" i="48" s="1"/>
  <c r="Y50" i="28"/>
  <c r="G51" i="48" s="1"/>
  <c r="AF51" i="48" s="1"/>
  <c r="AR51" i="48" s="1"/>
  <c r="Z50" i="28"/>
  <c r="H51" i="48" s="1"/>
  <c r="AG51" i="48" s="1"/>
  <c r="AS51" i="48" s="1"/>
  <c r="U50" i="28"/>
  <c r="B51" i="48" s="1"/>
  <c r="V50" i="28"/>
  <c r="C51" i="48" s="1"/>
  <c r="AB51" i="48" s="1"/>
  <c r="AN51" i="48" s="1"/>
  <c r="K10" i="36"/>
  <c r="L10" i="36" s="1"/>
  <c r="I10" i="48" s="1"/>
  <c r="AH10" i="48" s="1"/>
  <c r="AT10" i="48" s="1"/>
  <c r="U9" i="28"/>
  <c r="B10" i="48" s="1"/>
  <c r="V9" i="28"/>
  <c r="C10" i="48" s="1"/>
  <c r="AB10" i="48" s="1"/>
  <c r="AN10" i="48" s="1"/>
  <c r="W9" i="28"/>
  <c r="E10" i="48" s="1"/>
  <c r="AD10" i="48" s="1"/>
  <c r="AP10" i="48" s="1"/>
  <c r="X9" i="28"/>
  <c r="F10" i="48" s="1"/>
  <c r="AE10" i="48" s="1"/>
  <c r="AQ10" i="48" s="1"/>
  <c r="Y9" i="28"/>
  <c r="G10" i="48" s="1"/>
  <c r="AF10" i="48" s="1"/>
  <c r="AR10" i="48" s="1"/>
  <c r="Z9" i="28"/>
  <c r="H10" i="48" s="1"/>
  <c r="AG10" i="48" s="1"/>
  <c r="AS10" i="48" s="1"/>
  <c r="K28" i="36"/>
  <c r="L28" i="36" s="1"/>
  <c r="I28" i="48" s="1"/>
  <c r="AH28" i="48" s="1"/>
  <c r="AT28" i="48" s="1"/>
  <c r="U27" i="28"/>
  <c r="B28" i="48" s="1"/>
  <c r="V27" i="28"/>
  <c r="C28" i="48" s="1"/>
  <c r="AB28" i="48" s="1"/>
  <c r="AN28" i="48" s="1"/>
  <c r="W27" i="28"/>
  <c r="E28" i="48" s="1"/>
  <c r="AD28" i="48" s="1"/>
  <c r="AP28" i="48" s="1"/>
  <c r="X27" i="28"/>
  <c r="F28" i="48" s="1"/>
  <c r="AE28" i="48" s="1"/>
  <c r="AQ28" i="48" s="1"/>
  <c r="Y27" i="28"/>
  <c r="G28" i="48" s="1"/>
  <c r="AF28" i="48" s="1"/>
  <c r="AR28" i="48" s="1"/>
  <c r="Z27" i="28"/>
  <c r="H28" i="48" s="1"/>
  <c r="AG28" i="48" s="1"/>
  <c r="AS28" i="48" s="1"/>
  <c r="AA6" i="28"/>
  <c r="AB6" i="28" s="1"/>
  <c r="K25" i="36"/>
  <c r="L25" i="36" s="1"/>
  <c r="I25" i="48" s="1"/>
  <c r="AH25" i="48" s="1"/>
  <c r="AT25" i="48" s="1"/>
  <c r="W24" i="28"/>
  <c r="E25" i="48" s="1"/>
  <c r="AD25" i="48" s="1"/>
  <c r="AP25" i="48" s="1"/>
  <c r="X24" i="28"/>
  <c r="F25" i="48" s="1"/>
  <c r="AE25" i="48" s="1"/>
  <c r="AQ25" i="48" s="1"/>
  <c r="Y24" i="28"/>
  <c r="G25" i="48" s="1"/>
  <c r="AF25" i="48" s="1"/>
  <c r="AR25" i="48" s="1"/>
  <c r="U24" i="28"/>
  <c r="B25" i="48" s="1"/>
  <c r="Z24" i="28"/>
  <c r="H25" i="48" s="1"/>
  <c r="AG25" i="48" s="1"/>
  <c r="AS25" i="48" s="1"/>
  <c r="V24" i="28"/>
  <c r="C25" i="48" s="1"/>
  <c r="AB25" i="48" s="1"/>
  <c r="AN25" i="48" s="1"/>
  <c r="K37" i="36"/>
  <c r="L37" i="36" s="1"/>
  <c r="I37" i="48" s="1"/>
  <c r="AH37" i="48" s="1"/>
  <c r="AT37" i="48" s="1"/>
  <c r="W36" i="28"/>
  <c r="E37" i="48" s="1"/>
  <c r="AD37" i="48" s="1"/>
  <c r="AP37" i="48" s="1"/>
  <c r="X36" i="28"/>
  <c r="F37" i="48" s="1"/>
  <c r="AE37" i="48" s="1"/>
  <c r="AQ37" i="48" s="1"/>
  <c r="Y36" i="28"/>
  <c r="G37" i="48" s="1"/>
  <c r="AF37" i="48" s="1"/>
  <c r="AR37" i="48" s="1"/>
  <c r="U36" i="28"/>
  <c r="B37" i="48" s="1"/>
  <c r="Z36" i="28"/>
  <c r="H37" i="48" s="1"/>
  <c r="AG37" i="48" s="1"/>
  <c r="AS37" i="48" s="1"/>
  <c r="V36" i="28"/>
  <c r="C37" i="48" s="1"/>
  <c r="AB37" i="48" s="1"/>
  <c r="AN37" i="48" s="1"/>
  <c r="K53" i="36"/>
  <c r="L53" i="36" s="1"/>
  <c r="I53" i="48" s="1"/>
  <c r="AH53" i="48" s="1"/>
  <c r="AT53" i="48" s="1"/>
  <c r="W52" i="28"/>
  <c r="E53" i="48" s="1"/>
  <c r="AD53" i="48" s="1"/>
  <c r="AP53" i="48" s="1"/>
  <c r="X52" i="28"/>
  <c r="F53" i="48" s="1"/>
  <c r="AE53" i="48" s="1"/>
  <c r="AQ53" i="48" s="1"/>
  <c r="Y52" i="28"/>
  <c r="G53" i="48" s="1"/>
  <c r="AF53" i="48" s="1"/>
  <c r="AR53" i="48" s="1"/>
  <c r="Z52" i="28"/>
  <c r="H53" i="48" s="1"/>
  <c r="AG53" i="48" s="1"/>
  <c r="AS53" i="48" s="1"/>
  <c r="U52" i="28"/>
  <c r="B53" i="48" s="1"/>
  <c r="V52" i="28"/>
  <c r="C53" i="48" s="1"/>
  <c r="AB53" i="48" s="1"/>
  <c r="AN53" i="48" s="1"/>
  <c r="K17" i="36"/>
  <c r="L17" i="36" s="1"/>
  <c r="I17" i="48" s="1"/>
  <c r="AH17" i="48" s="1"/>
  <c r="AT17" i="48" s="1"/>
  <c r="W16" i="28"/>
  <c r="E17" i="48" s="1"/>
  <c r="AD17" i="48" s="1"/>
  <c r="AP17" i="48" s="1"/>
  <c r="X16" i="28"/>
  <c r="F17" i="48" s="1"/>
  <c r="AE17" i="48" s="1"/>
  <c r="AQ17" i="48" s="1"/>
  <c r="Z16" i="28"/>
  <c r="H17" i="48" s="1"/>
  <c r="AG17" i="48" s="1"/>
  <c r="AS17" i="48" s="1"/>
  <c r="Y16" i="28"/>
  <c r="G17" i="48" s="1"/>
  <c r="AF17" i="48" s="1"/>
  <c r="AR17" i="48" s="1"/>
  <c r="U16" i="28"/>
  <c r="B17" i="48" s="1"/>
  <c r="V16" i="28"/>
  <c r="C17" i="48" s="1"/>
  <c r="AB17" i="48" s="1"/>
  <c r="AN17" i="48" s="1"/>
  <c r="K14" i="36"/>
  <c r="L14" i="36" s="1"/>
  <c r="I14" i="48" s="1"/>
  <c r="AH14" i="48" s="1"/>
  <c r="AT14" i="48" s="1"/>
  <c r="U13" i="28"/>
  <c r="B14" i="48" s="1"/>
  <c r="V13" i="28"/>
  <c r="C14" i="48" s="1"/>
  <c r="AB14" i="48" s="1"/>
  <c r="AN14" i="48" s="1"/>
  <c r="W13" i="28"/>
  <c r="E14" i="48" s="1"/>
  <c r="AD14" i="48" s="1"/>
  <c r="AP14" i="48" s="1"/>
  <c r="X13" i="28"/>
  <c r="F14" i="48" s="1"/>
  <c r="AE14" i="48" s="1"/>
  <c r="AQ14" i="48" s="1"/>
  <c r="Y13" i="28"/>
  <c r="G14" i="48" s="1"/>
  <c r="AF14" i="48" s="1"/>
  <c r="AR14" i="48" s="1"/>
  <c r="Z13" i="28"/>
  <c r="H14" i="48" s="1"/>
  <c r="AG14" i="48" s="1"/>
  <c r="AS14" i="48" s="1"/>
  <c r="K48" i="36"/>
  <c r="L48" i="36" s="1"/>
  <c r="I48" i="48" s="1"/>
  <c r="AH48" i="48" s="1"/>
  <c r="AT48" i="48" s="1"/>
  <c r="U47" i="28"/>
  <c r="B48" i="48" s="1"/>
  <c r="V47" i="28"/>
  <c r="C48" i="48" s="1"/>
  <c r="AB48" i="48" s="1"/>
  <c r="AN48" i="48" s="1"/>
  <c r="W47" i="28"/>
  <c r="E48" i="48" s="1"/>
  <c r="AD48" i="48" s="1"/>
  <c r="AP48" i="48" s="1"/>
  <c r="X47" i="28"/>
  <c r="F48" i="48" s="1"/>
  <c r="AE48" i="48" s="1"/>
  <c r="AQ48" i="48" s="1"/>
  <c r="Y47" i="28"/>
  <c r="G48" i="48" s="1"/>
  <c r="AF48" i="48" s="1"/>
  <c r="AR48" i="48" s="1"/>
  <c r="Z47" i="28"/>
  <c r="H48" i="48" s="1"/>
  <c r="AG48" i="48" s="1"/>
  <c r="AS48" i="48" s="1"/>
  <c r="K33" i="36"/>
  <c r="L33" i="36" s="1"/>
  <c r="I33" i="48" s="1"/>
  <c r="AH33" i="48" s="1"/>
  <c r="AT33" i="48" s="1"/>
  <c r="W32" i="28"/>
  <c r="E33" i="48" s="1"/>
  <c r="AD33" i="48" s="1"/>
  <c r="AP33" i="48" s="1"/>
  <c r="X32" i="28"/>
  <c r="F33" i="48" s="1"/>
  <c r="AE33" i="48" s="1"/>
  <c r="AQ33" i="48" s="1"/>
  <c r="Z32" i="28"/>
  <c r="H33" i="48" s="1"/>
  <c r="AG33" i="48" s="1"/>
  <c r="AS33" i="48" s="1"/>
  <c r="Y32" i="28"/>
  <c r="G33" i="48" s="1"/>
  <c r="AF33" i="48" s="1"/>
  <c r="AR33" i="48" s="1"/>
  <c r="U32" i="28"/>
  <c r="B33" i="48" s="1"/>
  <c r="V32" i="28"/>
  <c r="C33" i="48" s="1"/>
  <c r="AB33" i="48" s="1"/>
  <c r="AN33" i="48" s="1"/>
  <c r="K41" i="36"/>
  <c r="L41" i="36" s="1"/>
  <c r="I41" i="48" s="1"/>
  <c r="AH41" i="48" s="1"/>
  <c r="AT41" i="48" s="1"/>
  <c r="W40" i="28"/>
  <c r="E41" i="48" s="1"/>
  <c r="AD41" i="48" s="1"/>
  <c r="AP41" i="48" s="1"/>
  <c r="X40" i="28"/>
  <c r="F41" i="48" s="1"/>
  <c r="AE41" i="48" s="1"/>
  <c r="AQ41" i="48" s="1"/>
  <c r="Y40" i="28"/>
  <c r="G41" i="48" s="1"/>
  <c r="AF41" i="48" s="1"/>
  <c r="AR41" i="48" s="1"/>
  <c r="Z40" i="28"/>
  <c r="H41" i="48" s="1"/>
  <c r="AG41" i="48" s="1"/>
  <c r="AS41" i="48" s="1"/>
  <c r="U40" i="28"/>
  <c r="B41" i="48" s="1"/>
  <c r="V40" i="28"/>
  <c r="C41" i="48" s="1"/>
  <c r="AB41" i="48" s="1"/>
  <c r="AN41" i="48" s="1"/>
  <c r="K29" i="36"/>
  <c r="L29" i="36" s="1"/>
  <c r="I29" i="48" s="1"/>
  <c r="AH29" i="48" s="1"/>
  <c r="AT29" i="48" s="1"/>
  <c r="W28" i="28"/>
  <c r="E29" i="48" s="1"/>
  <c r="AD29" i="48" s="1"/>
  <c r="AP29" i="48" s="1"/>
  <c r="Z28" i="28"/>
  <c r="H29" i="48" s="1"/>
  <c r="AG29" i="48" s="1"/>
  <c r="AS29" i="48" s="1"/>
  <c r="X28" i="28"/>
  <c r="F29" i="48" s="1"/>
  <c r="AE29" i="48" s="1"/>
  <c r="AQ29" i="48" s="1"/>
  <c r="Y28" i="28"/>
  <c r="G29" i="48" s="1"/>
  <c r="AF29" i="48" s="1"/>
  <c r="AR29" i="48" s="1"/>
  <c r="U28" i="28"/>
  <c r="B29" i="48" s="1"/>
  <c r="V28" i="28"/>
  <c r="C29" i="48" s="1"/>
  <c r="AB29" i="48" s="1"/>
  <c r="AN29" i="48" s="1"/>
  <c r="K8" i="36"/>
  <c r="L8" i="36" s="1"/>
  <c r="I8" i="48" s="1"/>
  <c r="AH8" i="48" s="1"/>
  <c r="AT8" i="48" s="1"/>
  <c r="U7" i="28"/>
  <c r="B8" i="48" s="1"/>
  <c r="V7" i="28"/>
  <c r="C8" i="48" s="1"/>
  <c r="AB8" i="48" s="1"/>
  <c r="AN8" i="48" s="1"/>
  <c r="AN58" i="48" s="1"/>
  <c r="W7" i="28"/>
  <c r="E8" i="48" s="1"/>
  <c r="AD8" i="48" s="1"/>
  <c r="AP8" i="48" s="1"/>
  <c r="X7" i="28"/>
  <c r="F8" i="48" s="1"/>
  <c r="AE8" i="48" s="1"/>
  <c r="AQ8" i="48" s="1"/>
  <c r="Y7" i="28"/>
  <c r="G8" i="48" s="1"/>
  <c r="AF8" i="48" s="1"/>
  <c r="AR8" i="48" s="1"/>
  <c r="Z7" i="28"/>
  <c r="H8" i="48" s="1"/>
  <c r="AG8" i="48" s="1"/>
  <c r="AS8" i="48" s="1"/>
  <c r="K26" i="36"/>
  <c r="L26" i="36" s="1"/>
  <c r="I26" i="48" s="1"/>
  <c r="AH26" i="48" s="1"/>
  <c r="AT26" i="48" s="1"/>
  <c r="U25" i="28"/>
  <c r="B26" i="48" s="1"/>
  <c r="V25" i="28"/>
  <c r="C26" i="48" s="1"/>
  <c r="AB26" i="48" s="1"/>
  <c r="AN26" i="48" s="1"/>
  <c r="W25" i="28"/>
  <c r="E26" i="48" s="1"/>
  <c r="AD26" i="48" s="1"/>
  <c r="AP26" i="48" s="1"/>
  <c r="X25" i="28"/>
  <c r="F26" i="48" s="1"/>
  <c r="AE26" i="48" s="1"/>
  <c r="AQ26" i="48" s="1"/>
  <c r="Y25" i="28"/>
  <c r="G26" i="48" s="1"/>
  <c r="AF26" i="48" s="1"/>
  <c r="AR26" i="48" s="1"/>
  <c r="Z25" i="28"/>
  <c r="H26" i="48" s="1"/>
  <c r="AG26" i="48" s="1"/>
  <c r="AS26" i="48" s="1"/>
  <c r="K38" i="36"/>
  <c r="L38" i="36" s="1"/>
  <c r="I38" i="48" s="1"/>
  <c r="AH38" i="48" s="1"/>
  <c r="AT38" i="48" s="1"/>
  <c r="U37" i="28"/>
  <c r="B38" i="48" s="1"/>
  <c r="V37" i="28"/>
  <c r="C38" i="48" s="1"/>
  <c r="AB38" i="48" s="1"/>
  <c r="AN38" i="48" s="1"/>
  <c r="W37" i="28"/>
  <c r="E38" i="48" s="1"/>
  <c r="AD38" i="48" s="1"/>
  <c r="AP38" i="48" s="1"/>
  <c r="X37" i="28"/>
  <c r="F38" i="48" s="1"/>
  <c r="AE38" i="48" s="1"/>
  <c r="AQ38" i="48" s="1"/>
  <c r="Y37" i="28"/>
  <c r="G38" i="48" s="1"/>
  <c r="AF38" i="48" s="1"/>
  <c r="AR38" i="48" s="1"/>
  <c r="Z37" i="28"/>
  <c r="H38" i="48" s="1"/>
  <c r="AG38" i="48" s="1"/>
  <c r="AS38" i="48" s="1"/>
  <c r="K54" i="36"/>
  <c r="L54" i="36" s="1"/>
  <c r="I54" i="48" s="1"/>
  <c r="AH54" i="48" s="1"/>
  <c r="AT54" i="48" s="1"/>
  <c r="U53" i="28"/>
  <c r="B54" i="48" s="1"/>
  <c r="V53" i="28"/>
  <c r="C54" i="48" s="1"/>
  <c r="AB54" i="48" s="1"/>
  <c r="AN54" i="48" s="1"/>
  <c r="W53" i="28"/>
  <c r="E54" i="48" s="1"/>
  <c r="AD54" i="48" s="1"/>
  <c r="AP54" i="48" s="1"/>
  <c r="X53" i="28"/>
  <c r="F54" i="48" s="1"/>
  <c r="AE54" i="48" s="1"/>
  <c r="AQ54" i="48" s="1"/>
  <c r="Y53" i="28"/>
  <c r="G54" i="48" s="1"/>
  <c r="AF54" i="48" s="1"/>
  <c r="AR54" i="48" s="1"/>
  <c r="Z53" i="28"/>
  <c r="H54" i="48" s="1"/>
  <c r="AG54" i="48" s="1"/>
  <c r="AS54" i="48" s="1"/>
  <c r="K22" i="36"/>
  <c r="L22" i="36" s="1"/>
  <c r="I22" i="48" s="1"/>
  <c r="AH22" i="48" s="1"/>
  <c r="AT22" i="48" s="1"/>
  <c r="U21" i="28"/>
  <c r="B22" i="48" s="1"/>
  <c r="V21" i="28"/>
  <c r="C22" i="48" s="1"/>
  <c r="AB22" i="48" s="1"/>
  <c r="AN22" i="48" s="1"/>
  <c r="W21" i="28"/>
  <c r="E22" i="48" s="1"/>
  <c r="AD22" i="48" s="1"/>
  <c r="AP22" i="48" s="1"/>
  <c r="X21" i="28"/>
  <c r="F22" i="48" s="1"/>
  <c r="AE22" i="48" s="1"/>
  <c r="AQ22" i="48" s="1"/>
  <c r="Y21" i="28"/>
  <c r="G22" i="48" s="1"/>
  <c r="AF22" i="48" s="1"/>
  <c r="AR22" i="48" s="1"/>
  <c r="Z21" i="28"/>
  <c r="H22" i="48" s="1"/>
  <c r="AG22" i="48" s="1"/>
  <c r="AS22" i="48" s="1"/>
  <c r="K49" i="36"/>
  <c r="L49" i="36" s="1"/>
  <c r="I49" i="48" s="1"/>
  <c r="AH49" i="48" s="1"/>
  <c r="AT49" i="48" s="1"/>
  <c r="W48" i="28"/>
  <c r="E49" i="48" s="1"/>
  <c r="AD49" i="48" s="1"/>
  <c r="AP49" i="48" s="1"/>
  <c r="X48" i="28"/>
  <c r="F49" i="48" s="1"/>
  <c r="AE49" i="48" s="1"/>
  <c r="AQ49" i="48" s="1"/>
  <c r="Y48" i="28"/>
  <c r="G49" i="48" s="1"/>
  <c r="AF49" i="48" s="1"/>
  <c r="AR49" i="48" s="1"/>
  <c r="U48" i="28"/>
  <c r="B49" i="48" s="1"/>
  <c r="Z48" i="28"/>
  <c r="H49" i="48" s="1"/>
  <c r="AG49" i="48" s="1"/>
  <c r="AS49" i="48" s="1"/>
  <c r="V48" i="28"/>
  <c r="C49" i="48" s="1"/>
  <c r="AB49" i="48" s="1"/>
  <c r="AN49" i="48" s="1"/>
  <c r="K43" i="36"/>
  <c r="L43" i="36" s="1"/>
  <c r="I43" i="48" s="1"/>
  <c r="AH43" i="48" s="1"/>
  <c r="AT43" i="48" s="1"/>
  <c r="W42" i="28"/>
  <c r="E43" i="48" s="1"/>
  <c r="AD43" i="48" s="1"/>
  <c r="AP43" i="48" s="1"/>
  <c r="X42" i="28"/>
  <c r="F43" i="48" s="1"/>
  <c r="AE43" i="48" s="1"/>
  <c r="AQ43" i="48" s="1"/>
  <c r="Y42" i="28"/>
  <c r="G43" i="48" s="1"/>
  <c r="AF43" i="48" s="1"/>
  <c r="AR43" i="48" s="1"/>
  <c r="Z42" i="28"/>
  <c r="H43" i="48" s="1"/>
  <c r="AG43" i="48" s="1"/>
  <c r="AS43" i="48" s="1"/>
  <c r="U42" i="28"/>
  <c r="B43" i="48" s="1"/>
  <c r="V42" i="28"/>
  <c r="C43" i="48" s="1"/>
  <c r="AB43" i="48" s="1"/>
  <c r="AN43" i="48" s="1"/>
  <c r="K40" i="36"/>
  <c r="L40" i="36" s="1"/>
  <c r="I40" i="48" s="1"/>
  <c r="AH40" i="48" s="1"/>
  <c r="AT40" i="48" s="1"/>
  <c r="U39" i="28"/>
  <c r="B40" i="48" s="1"/>
  <c r="V39" i="28"/>
  <c r="C40" i="48" s="1"/>
  <c r="AB40" i="48" s="1"/>
  <c r="AN40" i="48" s="1"/>
  <c r="W39" i="28"/>
  <c r="E40" i="48" s="1"/>
  <c r="AD40" i="48" s="1"/>
  <c r="AP40" i="48" s="1"/>
  <c r="X39" i="28"/>
  <c r="F40" i="48" s="1"/>
  <c r="AE40" i="48" s="1"/>
  <c r="AQ40" i="48" s="1"/>
  <c r="Y39" i="28"/>
  <c r="G40" i="48" s="1"/>
  <c r="AF40" i="48" s="1"/>
  <c r="AR40" i="48" s="1"/>
  <c r="Z39" i="28"/>
  <c r="H40" i="48" s="1"/>
  <c r="AG40" i="48" s="1"/>
  <c r="AS40" i="48" s="1"/>
  <c r="K7" i="36"/>
  <c r="AF58" i="1"/>
  <c r="AP58" i="48" l="1"/>
  <c r="AR58" i="48"/>
  <c r="AQ58" i="48"/>
  <c r="AS58" i="48"/>
  <c r="AD58" i="48"/>
  <c r="AB58" i="48"/>
  <c r="AG58" i="48"/>
  <c r="AF58" i="48"/>
  <c r="AE58" i="48"/>
  <c r="K8" i="48"/>
  <c r="AA8" i="48"/>
  <c r="K35" i="48"/>
  <c r="AA35" i="48"/>
  <c r="K46" i="48"/>
  <c r="AA46" i="48"/>
  <c r="AA40" i="48"/>
  <c r="K40" i="48"/>
  <c r="AA28" i="48"/>
  <c r="K28" i="48"/>
  <c r="AA17" i="48"/>
  <c r="K17" i="48"/>
  <c r="AA50" i="48"/>
  <c r="K50" i="48"/>
  <c r="K21" i="48"/>
  <c r="AA21" i="48"/>
  <c r="AA30" i="48"/>
  <c r="K30" i="48"/>
  <c r="AA27" i="48"/>
  <c r="K27" i="48"/>
  <c r="K36" i="48"/>
  <c r="AA36" i="48"/>
  <c r="K45" i="48"/>
  <c r="AA45" i="48"/>
  <c r="AA15" i="48"/>
  <c r="K15" i="48"/>
  <c r="K12" i="48"/>
  <c r="AA12" i="48"/>
  <c r="K13" i="48"/>
  <c r="AA13" i="48"/>
  <c r="AA54" i="48"/>
  <c r="K54" i="48"/>
  <c r="K48" i="48"/>
  <c r="AA48" i="48"/>
  <c r="AA42" i="48"/>
  <c r="K42" i="48"/>
  <c r="K31" i="48"/>
  <c r="AA31" i="48"/>
  <c r="K32" i="48"/>
  <c r="AA32" i="48"/>
  <c r="AA26" i="48"/>
  <c r="K26" i="48"/>
  <c r="K33" i="48"/>
  <c r="AA33" i="48"/>
  <c r="K37" i="48"/>
  <c r="AA37" i="48"/>
  <c r="AA52" i="48"/>
  <c r="K52" i="48"/>
  <c r="K9" i="48"/>
  <c r="AA9" i="48"/>
  <c r="K20" i="48"/>
  <c r="AA20" i="48"/>
  <c r="AA29" i="48"/>
  <c r="K29" i="48"/>
  <c r="K10" i="48"/>
  <c r="AA10" i="48"/>
  <c r="K47" i="48"/>
  <c r="AA47" i="48"/>
  <c r="K57" i="48"/>
  <c r="AA57" i="48"/>
  <c r="AA14" i="48"/>
  <c r="K14" i="48"/>
  <c r="K25" i="48"/>
  <c r="AA25" i="48"/>
  <c r="K43" i="48"/>
  <c r="AA43" i="48"/>
  <c r="K19" i="48"/>
  <c r="AA19" i="48"/>
  <c r="K11" i="48"/>
  <c r="AA11" i="48"/>
  <c r="K22" i="48"/>
  <c r="AA22" i="48"/>
  <c r="K44" i="48"/>
  <c r="AA44" i="48"/>
  <c r="AA18" i="48"/>
  <c r="K18" i="48"/>
  <c r="K23" i="48"/>
  <c r="AA23" i="48"/>
  <c r="K24" i="48"/>
  <c r="AA24" i="48"/>
  <c r="AA39" i="48"/>
  <c r="K39" i="48"/>
  <c r="AA16" i="48"/>
  <c r="K16" i="48"/>
  <c r="AA53" i="48"/>
  <c r="K53" i="48"/>
  <c r="AA51" i="48"/>
  <c r="K51" i="48"/>
  <c r="K56" i="48"/>
  <c r="AA56" i="48"/>
  <c r="K55" i="48"/>
  <c r="AA55" i="48"/>
  <c r="K49" i="48"/>
  <c r="AA49" i="48"/>
  <c r="AA38" i="48"/>
  <c r="K38" i="48"/>
  <c r="AA41" i="48"/>
  <c r="K41" i="48"/>
  <c r="K34" i="48"/>
  <c r="AA34" i="48"/>
  <c r="E58" i="48"/>
  <c r="F58" i="48"/>
  <c r="B58" i="48"/>
  <c r="C58" i="48"/>
  <c r="H58" i="48"/>
  <c r="G58" i="48"/>
  <c r="AA32" i="28"/>
  <c r="AB32" i="28" s="1"/>
  <c r="AA36" i="28"/>
  <c r="AB36" i="28" s="1"/>
  <c r="AA41" i="28"/>
  <c r="AB41" i="28" s="1"/>
  <c r="Z57" i="28"/>
  <c r="AA12" i="28"/>
  <c r="AB12" i="28" s="1"/>
  <c r="Y57" i="28"/>
  <c r="AA8" i="28"/>
  <c r="AB8" i="28" s="1"/>
  <c r="W57" i="28"/>
  <c r="AA40" i="28"/>
  <c r="AB40" i="28" s="1"/>
  <c r="AA50" i="28"/>
  <c r="AB50" i="28" s="1"/>
  <c r="AA54" i="28"/>
  <c r="AB54" i="28" s="1"/>
  <c r="X57" i="28"/>
  <c r="AA21" i="28"/>
  <c r="AB21" i="28" s="1"/>
  <c r="AA46" i="28"/>
  <c r="AB46" i="28" s="1"/>
  <c r="AA30" i="28"/>
  <c r="AB30" i="28" s="1"/>
  <c r="AA29" i="28"/>
  <c r="AB29" i="28" s="1"/>
  <c r="AA11" i="28"/>
  <c r="AB11" i="28" s="1"/>
  <c r="AA18" i="28"/>
  <c r="AB18" i="28" s="1"/>
  <c r="AA17" i="28"/>
  <c r="AB17" i="28" s="1"/>
  <c r="AA14" i="28"/>
  <c r="AB14" i="28" s="1"/>
  <c r="AA48" i="28"/>
  <c r="AB48" i="28" s="1"/>
  <c r="AA52" i="28"/>
  <c r="AB52" i="28" s="1"/>
  <c r="AA43" i="28"/>
  <c r="AB43" i="28" s="1"/>
  <c r="AA31" i="28"/>
  <c r="AB31" i="28" s="1"/>
  <c r="AA55" i="28"/>
  <c r="AB55" i="28" s="1"/>
  <c r="AA37" i="28"/>
  <c r="AB37" i="28" s="1"/>
  <c r="AA13" i="28"/>
  <c r="AB13" i="28" s="1"/>
  <c r="AA27" i="28"/>
  <c r="AB27" i="28" s="1"/>
  <c r="AA33" i="28"/>
  <c r="AB33" i="28" s="1"/>
  <c r="AA19" i="28"/>
  <c r="AB19" i="28" s="1"/>
  <c r="AA51" i="28"/>
  <c r="AB51" i="28" s="1"/>
  <c r="U57" i="28"/>
  <c r="AA24" i="28"/>
  <c r="AB24" i="28" s="1"/>
  <c r="AA15" i="28"/>
  <c r="AB15" i="28" s="1"/>
  <c r="AA26" i="28"/>
  <c r="AB26" i="28" s="1"/>
  <c r="AA10" i="28"/>
  <c r="AB10" i="28" s="1"/>
  <c r="AA39" i="28"/>
  <c r="AB39" i="28" s="1"/>
  <c r="AA7" i="28"/>
  <c r="AB7" i="28" s="1"/>
  <c r="AA23" i="28"/>
  <c r="AB23" i="28" s="1"/>
  <c r="AA56" i="28"/>
  <c r="AB56" i="28" s="1"/>
  <c r="AA45" i="28"/>
  <c r="AB45" i="28" s="1"/>
  <c r="AA42" i="28"/>
  <c r="AB42" i="28" s="1"/>
  <c r="AA16" i="28"/>
  <c r="AB16" i="28" s="1"/>
  <c r="AA22" i="28"/>
  <c r="AB22" i="28" s="1"/>
  <c r="AA9" i="28"/>
  <c r="AB9" i="28" s="1"/>
  <c r="AA28" i="28"/>
  <c r="AB28" i="28" s="1"/>
  <c r="AA49" i="28"/>
  <c r="AB49" i="28" s="1"/>
  <c r="AA20" i="28"/>
  <c r="AB20" i="28" s="1"/>
  <c r="AA38" i="28"/>
  <c r="AB38" i="28" s="1"/>
  <c r="AA53" i="28"/>
  <c r="AB53" i="28" s="1"/>
  <c r="G58" i="36"/>
  <c r="AA44" i="28"/>
  <c r="AB44" i="28" s="1"/>
  <c r="AA34" i="28"/>
  <c r="AB34" i="28" s="1"/>
  <c r="AA25" i="28"/>
  <c r="AB25" i="28" s="1"/>
  <c r="AA47" i="28"/>
  <c r="AB47" i="28" s="1"/>
  <c r="AA35" i="28"/>
  <c r="AB35" i="28" s="1"/>
  <c r="K58" i="36"/>
  <c r="L7" i="36"/>
  <c r="I7" i="48" s="1"/>
  <c r="AJ20" i="48" l="1"/>
  <c r="AM20" i="48"/>
  <c r="AV20" i="48" s="1"/>
  <c r="AJ8" i="48"/>
  <c r="AM8" i="48"/>
  <c r="AJ14" i="48"/>
  <c r="AM14" i="48"/>
  <c r="AV14" i="48" s="1"/>
  <c r="AJ29" i="48"/>
  <c r="AM29" i="48"/>
  <c r="AV29" i="48" s="1"/>
  <c r="AJ18" i="48"/>
  <c r="AM18" i="48"/>
  <c r="AV18" i="48" s="1"/>
  <c r="AJ9" i="48"/>
  <c r="AM9" i="48"/>
  <c r="AV9" i="48" s="1"/>
  <c r="AJ15" i="48"/>
  <c r="AM15" i="48"/>
  <c r="AV15" i="48" s="1"/>
  <c r="AJ22" i="48"/>
  <c r="AM22" i="48"/>
  <c r="AV22" i="48" s="1"/>
  <c r="AJ45" i="48"/>
  <c r="AM45" i="48"/>
  <c r="AV45" i="48" s="1"/>
  <c r="AJ32" i="48"/>
  <c r="AM32" i="48"/>
  <c r="AV32" i="48" s="1"/>
  <c r="AJ38" i="48"/>
  <c r="AM38" i="48"/>
  <c r="AV38" i="48" s="1"/>
  <c r="AJ16" i="48"/>
  <c r="AM16" i="48"/>
  <c r="AV16" i="48" s="1"/>
  <c r="AJ52" i="48"/>
  <c r="AM52" i="48"/>
  <c r="AV52" i="48" s="1"/>
  <c r="AJ42" i="48"/>
  <c r="AM42" i="48"/>
  <c r="AV42" i="48" s="1"/>
  <c r="AJ17" i="48"/>
  <c r="AM17" i="48"/>
  <c r="AV17" i="48" s="1"/>
  <c r="AJ41" i="48"/>
  <c r="AM41" i="48"/>
  <c r="AV41" i="48" s="1"/>
  <c r="AJ11" i="48"/>
  <c r="AM11" i="48"/>
  <c r="AV11" i="48" s="1"/>
  <c r="AJ47" i="48"/>
  <c r="AM47" i="48"/>
  <c r="AV47" i="48" s="1"/>
  <c r="AJ37" i="48"/>
  <c r="AM37" i="48"/>
  <c r="AV37" i="48" s="1"/>
  <c r="AJ48" i="48"/>
  <c r="AM48" i="48"/>
  <c r="AV48" i="48" s="1"/>
  <c r="AJ36" i="48"/>
  <c r="AM36" i="48"/>
  <c r="AV36" i="48" s="1"/>
  <c r="AJ25" i="48"/>
  <c r="AM25" i="48"/>
  <c r="AV25" i="48" s="1"/>
  <c r="AJ28" i="48"/>
  <c r="AM28" i="48"/>
  <c r="AV28" i="48" s="1"/>
  <c r="AJ30" i="48"/>
  <c r="AM30" i="48"/>
  <c r="AV30" i="48" s="1"/>
  <c r="AJ12" i="48"/>
  <c r="AM12" i="48"/>
  <c r="AV12" i="48" s="1"/>
  <c r="AJ53" i="48"/>
  <c r="AM53" i="48"/>
  <c r="AV53" i="48" s="1"/>
  <c r="AJ50" i="48"/>
  <c r="AM50" i="48"/>
  <c r="AV50" i="48" s="1"/>
  <c r="AJ57" i="48"/>
  <c r="AM57" i="48"/>
  <c r="AV57" i="48" s="1"/>
  <c r="AJ49" i="48"/>
  <c r="AM49" i="48"/>
  <c r="AV49" i="48" s="1"/>
  <c r="AJ10" i="48"/>
  <c r="AM10" i="48"/>
  <c r="AV10" i="48" s="1"/>
  <c r="AJ26" i="48"/>
  <c r="AM26" i="48"/>
  <c r="AV26" i="48" s="1"/>
  <c r="AJ35" i="48"/>
  <c r="AM35" i="48"/>
  <c r="AV35" i="48" s="1"/>
  <c r="AJ51" i="48"/>
  <c r="AM51" i="48"/>
  <c r="AV51" i="48" s="1"/>
  <c r="AJ44" i="48"/>
  <c r="AM44" i="48"/>
  <c r="AV44" i="48" s="1"/>
  <c r="AJ55" i="48"/>
  <c r="AM55" i="48"/>
  <c r="AV55" i="48" s="1"/>
  <c r="AJ24" i="48"/>
  <c r="AM24" i="48"/>
  <c r="AV24" i="48" s="1"/>
  <c r="AJ19" i="48"/>
  <c r="AM19" i="48"/>
  <c r="AV19" i="48" s="1"/>
  <c r="AJ33" i="48"/>
  <c r="AM33" i="48"/>
  <c r="AV33" i="48" s="1"/>
  <c r="AJ54" i="48"/>
  <c r="AM54" i="48"/>
  <c r="AV54" i="48" s="1"/>
  <c r="AJ27" i="48"/>
  <c r="AM27" i="48"/>
  <c r="AV27" i="48" s="1"/>
  <c r="AJ40" i="48"/>
  <c r="AM40" i="48"/>
  <c r="AV40" i="48" s="1"/>
  <c r="AJ34" i="48"/>
  <c r="AM34" i="48"/>
  <c r="AV34" i="48" s="1"/>
  <c r="AJ21" i="48"/>
  <c r="AM21" i="48"/>
  <c r="AV21" i="48" s="1"/>
  <c r="AJ31" i="48"/>
  <c r="AM31" i="48"/>
  <c r="AV31" i="48" s="1"/>
  <c r="AJ39" i="48"/>
  <c r="AM39" i="48"/>
  <c r="AV39" i="48" s="1"/>
  <c r="AJ56" i="48"/>
  <c r="AM56" i="48"/>
  <c r="AV56" i="48" s="1"/>
  <c r="AJ23" i="48"/>
  <c r="AM23" i="48"/>
  <c r="AV23" i="48" s="1"/>
  <c r="AJ43" i="48"/>
  <c r="AM43" i="48"/>
  <c r="AV43" i="48" s="1"/>
  <c r="AJ13" i="48"/>
  <c r="AM13" i="48"/>
  <c r="AV13" i="48" s="1"/>
  <c r="AJ46" i="48"/>
  <c r="AM46" i="48"/>
  <c r="AV46" i="48" s="1"/>
  <c r="AA58" i="48"/>
  <c r="AH7" i="48"/>
  <c r="AT7" i="48" s="1"/>
  <c r="K7" i="48"/>
  <c r="I58" i="48"/>
  <c r="AA57" i="28"/>
  <c r="L58" i="36"/>
  <c r="M7" i="36" s="1"/>
  <c r="V57" i="28"/>
  <c r="AT58" i="48" l="1"/>
  <c r="AV7" i="48"/>
  <c r="AV8" i="48"/>
  <c r="AM58" i="48"/>
  <c r="AV58" i="48" s="1"/>
  <c r="AH58" i="48"/>
  <c r="AJ7" i="48"/>
  <c r="K58" i="48"/>
  <c r="M56" i="36"/>
  <c r="M22" i="36"/>
  <c r="M31" i="36"/>
  <c r="M25" i="36"/>
  <c r="M50" i="36"/>
  <c r="M34" i="36"/>
  <c r="M53" i="36"/>
  <c r="M40" i="36"/>
  <c r="M38" i="36"/>
  <c r="M43" i="36"/>
  <c r="M26" i="36"/>
  <c r="M57" i="36"/>
  <c r="M39" i="36"/>
  <c r="M32" i="36"/>
  <c r="M48" i="36"/>
  <c r="M30" i="36"/>
  <c r="M37" i="36"/>
  <c r="M27" i="36"/>
  <c r="M19" i="36"/>
  <c r="M10" i="36"/>
  <c r="M20" i="36"/>
  <c r="M51" i="36"/>
  <c r="M14" i="36"/>
  <c r="M21" i="36"/>
  <c r="M41" i="36"/>
  <c r="M45" i="36"/>
  <c r="M23" i="36"/>
  <c r="M54" i="36"/>
  <c r="M44" i="36"/>
  <c r="M15" i="36"/>
  <c r="M47" i="36"/>
  <c r="M18" i="36"/>
  <c r="M46" i="36"/>
  <c r="M8" i="36"/>
  <c r="M42" i="36"/>
  <c r="M11" i="36"/>
  <c r="M52" i="36"/>
  <c r="M36" i="36"/>
  <c r="M17" i="36"/>
  <c r="M35" i="36"/>
  <c r="M16" i="36"/>
  <c r="M55" i="36"/>
  <c r="M33" i="36"/>
  <c r="M9" i="36"/>
  <c r="M13" i="36"/>
  <c r="M29" i="36"/>
  <c r="M49" i="36"/>
  <c r="M12" i="36"/>
  <c r="M28" i="36"/>
  <c r="M24" i="36"/>
  <c r="M58" i="36" l="1"/>
  <c r="AB57" i="28" l="1"/>
</calcChain>
</file>

<file path=xl/sharedStrings.xml><?xml version="1.0" encoding="utf-8"?>
<sst xmlns="http://schemas.openxmlformats.org/spreadsheetml/2006/main" count="2910" uniqueCount="427">
  <si>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</si>
  <si>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</si>
  <si>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</si>
  <si>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</si>
  <si>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</si>
  <si>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</si>
  <si>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</si>
  <si>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</si>
  <si>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</si>
  <si>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</si>
  <si>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</si>
  <si>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</si>
  <si>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</si>
  <si>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</si>
  <si>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</si>
  <si>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</si>
  <si>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</si>
  <si>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</si>
  <si>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</si>
  <si>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</si>
  <si>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</si>
  <si>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</si>
  <si>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</si>
  <si>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</si>
  <si>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</si>
  <si>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</si>
  <si>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</si>
  <si>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</si>
  <si>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</si>
  <si>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</si>
  <si>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</si>
  <si>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</si>
  <si>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</si>
  <si>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</si>
  <si>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</si>
  <si>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</si>
  <si>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</si>
  <si>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</si>
  <si>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</si>
  <si>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</si>
  <si>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</si>
  <si>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</si>
  <si>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</si>
  <si>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</si>
  <si>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</si>
  <si>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</si>
  <si>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</si>
  <si>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</si>
  <si>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</si>
  <si>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</si>
  <si>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</si>
  <si>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</si>
  <si>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</si>
  <si>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</si>
  <si>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</si>
  <si>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</si>
  <si>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</si>
  <si>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</si>
  <si>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</si>
  <si>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</si>
  <si>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</si>
  <si>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</si>
  <si>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</si>
  <si>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</si>
  <si>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</si>
  <si>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</si>
  <si>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</si>
  <si>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</si>
  <si>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</si>
  <si>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</si>
  <si>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</si>
  <si>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</si>
  <si>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</si>
  <si>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</si>
  <si>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</si>
  <si>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</si>
  <si>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</si>
  <si>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</si>
  <si>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</si>
  <si>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</si>
  <si>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</si>
  <si>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</si>
  <si>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</si>
  <si>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</si>
  <si>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</si>
  <si>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</si>
  <si>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</si>
  <si>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</si>
  <si>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</si>
  <si>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</si>
  <si>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</si>
  <si>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</si>
  <si>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</si>
  <si>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</si>
  <si>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</si>
  <si>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</si>
  <si>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</si>
  <si>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</si>
  <si>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</si>
  <si>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</si>
  <si>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</si>
  <si>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ISAN</t>
  </si>
  <si>
    <t>COMP ISAN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</si>
  <si>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</si>
  <si>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</si>
  <si>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</si>
  <si>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</si>
  <si>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</si>
  <si>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</si>
  <si>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</si>
  <si>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</si>
  <si>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</si>
  <si>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</si>
  <si>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</si>
  <si>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</si>
  <si>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</si>
  <si>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</si>
  <si>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</si>
  <si>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</si>
  <si>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</si>
  <si>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</si>
  <si>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</si>
  <si>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</si>
  <si>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</si>
  <si>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</si>
  <si>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</si>
  <si>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</si>
  <si>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</si>
  <si>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</si>
  <si>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</si>
  <si>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</si>
  <si>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</si>
  <si>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</si>
  <si>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</si>
  <si>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</si>
  <si>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</si>
  <si>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</si>
  <si>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</si>
  <si>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</si>
  <si>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</si>
  <si>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</si>
  <si>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</si>
  <si>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</si>
  <si>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</si>
  <si>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</si>
  <si>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</si>
  <si>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</si>
  <si>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</si>
  <si>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FFM 70%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</si>
  <si>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</si>
  <si>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</si>
  <si>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</si>
  <si>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</si>
  <si>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Total</t>
  </si>
  <si>
    <t>15</t>
  </si>
  <si>
    <t>11</t>
  </si>
  <si>
    <t>12</t>
  </si>
  <si>
    <t>13</t>
  </si>
  <si>
    <t>14</t>
  </si>
  <si>
    <t>17</t>
  </si>
  <si>
    <t>16</t>
  </si>
  <si>
    <t>18</t>
  </si>
  <si>
    <t>19</t>
  </si>
  <si>
    <t>20</t>
  </si>
  <si>
    <t>23</t>
  </si>
  <si>
    <t>21</t>
  </si>
  <si>
    <t>22</t>
  </si>
  <si>
    <t>25</t>
  </si>
  <si>
    <t>27</t>
  </si>
  <si>
    <t>26</t>
  </si>
  <si>
    <t>29</t>
  </si>
  <si>
    <t>30</t>
  </si>
  <si>
    <t>32</t>
  </si>
  <si>
    <t>33</t>
  </si>
  <si>
    <t>34</t>
  </si>
  <si>
    <t>35</t>
  </si>
  <si>
    <t>61</t>
  </si>
  <si>
    <t>36</t>
  </si>
  <si>
    <t>28</t>
  </si>
  <si>
    <t>37</t>
  </si>
  <si>
    <t>39</t>
  </si>
  <si>
    <t>38</t>
  </si>
  <si>
    <t>40</t>
  </si>
  <si>
    <t>41</t>
  </si>
  <si>
    <t>42</t>
  </si>
  <si>
    <t>43</t>
  </si>
  <si>
    <t>44</t>
  </si>
  <si>
    <t>46</t>
  </si>
  <si>
    <t>49</t>
  </si>
  <si>
    <t>48</t>
  </si>
  <si>
    <t>47</t>
  </si>
  <si>
    <t>45</t>
  </si>
  <si>
    <t>70</t>
  </si>
  <si>
    <t>50</t>
  </si>
  <si>
    <t>51</t>
  </si>
  <si>
    <t>52</t>
  </si>
  <si>
    <t>53</t>
  </si>
  <si>
    <t>54</t>
  </si>
  <si>
    <t>55</t>
  </si>
  <si>
    <t>58</t>
  </si>
  <si>
    <t>31</t>
  </si>
  <si>
    <t>57</t>
  </si>
  <si>
    <t>56</t>
  </si>
  <si>
    <t>59</t>
  </si>
  <si>
    <t>60</t>
  </si>
  <si>
    <t>Las sumas puede no coincidr por el cuestiones de redondeo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</si>
  <si>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</si>
  <si>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</si>
  <si>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</si>
  <si>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</si>
  <si>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</si>
  <si>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</si>
  <si>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</si>
  <si>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</si>
  <si>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</si>
  <si>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</si>
  <si>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</si>
  <si>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</si>
  <si>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</si>
  <si>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</si>
  <si>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</si>
  <si>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PP2M</t>
  </si>
  <si>
    <t>PP1M</t>
  </si>
  <si>
    <t>CPP1M</t>
  </si>
  <si>
    <t>ICPM=(PP1M/∑PP1M)</t>
  </si>
  <si>
    <t>IP=(ICPM*CPP!M)</t>
  </si>
  <si>
    <t>IP/∑IP</t>
  </si>
  <si>
    <t>(0.85*CIMP)*(IP)</t>
  </si>
  <si>
    <t>M=PP2M/PP1M</t>
  </si>
  <si>
    <t>EP/∑EP</t>
  </si>
  <si>
    <t>(0.15*CIMP)*(EP/∑EP)</t>
  </si>
  <si>
    <t>DIPM</t>
  </si>
  <si>
    <t>CDIPM</t>
  </si>
  <si>
    <t>Monto Distribuido 2021</t>
  </si>
  <si>
    <t>Diferencia</t>
  </si>
  <si>
    <t>PARTICIPACIONES AÑO ANTERIOR
FGP, FFM 70%, FOFIR, IEPS, ISAN, FEXHI</t>
  </si>
  <si>
    <t>PARTICIPACIONES AÑO ACTUAL
FGP, FFM 70%, FOFIR, IEPS, ISAN, FEXHI</t>
  </si>
  <si>
    <t>Cálculo de Distribución 2021</t>
  </si>
  <si>
    <t>Cálculo de Distribución 2022</t>
  </si>
  <si>
    <t>Total de Distrbución 2022</t>
  </si>
  <si>
    <t>CÁLCULO DE PARTICIPACIONES A MUNICIPIOS 2022</t>
  </si>
  <si>
    <t>FUENTE:
Facturación de Predial.- Instituto Registral y Catastral
Recaudación de Predial.- Municipios del Estado
Población.- Censo de Población y Vivienda 2020
Territorio.- INEGI
Vairables de Social 2015 Y 2020.- CONEVAL</t>
  </si>
  <si>
    <t>FONDO DE ISR POR LA ENAJENACIÓN DE BIENES INMUEBLES</t>
  </si>
  <si>
    <t xml:space="preserve"> MUNICIPIO </t>
  </si>
  <si>
    <t>COEFICIENTE</t>
  </si>
  <si>
    <t>DISTRIBUCIÓN</t>
  </si>
  <si>
    <t xml:space="preserve"> ABASOLO </t>
  </si>
  <si>
    <t xml:space="preserve"> AGUALEGUAS </t>
  </si>
  <si>
    <t xml:space="preserve"> ALDAMAS, LOS </t>
  </si>
  <si>
    <t xml:space="preserve"> ALLENDE </t>
  </si>
  <si>
    <t xml:space="preserve"> ANAHUAC </t>
  </si>
  <si>
    <t xml:space="preserve"> APODACA </t>
  </si>
  <si>
    <t xml:space="preserve"> ARAMBERRI </t>
  </si>
  <si>
    <t xml:space="preserve"> BUSTAMANTE </t>
  </si>
  <si>
    <t xml:space="preserve"> CADEREYTA JIMENEZ </t>
  </si>
  <si>
    <t xml:space="preserve"> CARMEN </t>
  </si>
  <si>
    <t xml:space="preserve"> CERRALVO  </t>
  </si>
  <si>
    <t xml:space="preserve"> CHINA </t>
  </si>
  <si>
    <t xml:space="preserve"> CIENEGA DE FLORES </t>
  </si>
  <si>
    <t xml:space="preserve"> DOCTOR ARROYO </t>
  </si>
  <si>
    <t xml:space="preserve"> DOCTOR COSS </t>
  </si>
  <si>
    <t xml:space="preserve"> DOCTOR GONZALEZ </t>
  </si>
  <si>
    <t xml:space="preserve"> GALEANA </t>
  </si>
  <si>
    <t xml:space="preserve"> GARCIA </t>
  </si>
  <si>
    <t xml:space="preserve"> GENERAL BRAVO </t>
  </si>
  <si>
    <t xml:space="preserve"> GENERAL ESCOBEDO </t>
  </si>
  <si>
    <t xml:space="preserve"> GENERAL TERAN </t>
  </si>
  <si>
    <t xml:space="preserve"> GENERAL TREVIÑO </t>
  </si>
  <si>
    <t xml:space="preserve"> GENERAL ZARAGOZA </t>
  </si>
  <si>
    <t xml:space="preserve"> GENERAL ZUAZUA </t>
  </si>
  <si>
    <t xml:space="preserve"> GUADALUPE </t>
  </si>
  <si>
    <t xml:space="preserve"> HERRERAS, LOS </t>
  </si>
  <si>
    <t xml:space="preserve"> HIDALGO </t>
  </si>
  <si>
    <t xml:space="preserve"> HIGUERAS </t>
  </si>
  <si>
    <t xml:space="preserve"> HUALAHUISES </t>
  </si>
  <si>
    <t xml:space="preserve"> ITURBIDE </t>
  </si>
  <si>
    <t xml:space="preserve"> JUAREZ </t>
  </si>
  <si>
    <t xml:space="preserve"> LAMPAZOS DE NARANJO </t>
  </si>
  <si>
    <t xml:space="preserve"> LINARES </t>
  </si>
  <si>
    <t xml:space="preserve"> MARIN </t>
  </si>
  <si>
    <t xml:space="preserve"> MELCHOR OCAMPO </t>
  </si>
  <si>
    <t xml:space="preserve"> MIER Y NORIEGA </t>
  </si>
  <si>
    <t xml:space="preserve"> MINA </t>
  </si>
  <si>
    <t xml:space="preserve"> MONTEMORELOS </t>
  </si>
  <si>
    <t xml:space="preserve"> MONTERREY </t>
  </si>
  <si>
    <t xml:space="preserve"> PARAS </t>
  </si>
  <si>
    <t xml:space="preserve"> PESQUERIA </t>
  </si>
  <si>
    <t xml:space="preserve"> RAMONES, LOS </t>
  </si>
  <si>
    <t xml:space="preserve"> RAYONES </t>
  </si>
  <si>
    <t xml:space="preserve"> SABINAS HIDALGO </t>
  </si>
  <si>
    <t xml:space="preserve"> SALINAS VICTORIA </t>
  </si>
  <si>
    <t xml:space="preserve"> SAN NICOLAS DE LOS GARZA </t>
  </si>
  <si>
    <t xml:space="preserve"> SAN PEDRO GARZA GARCIA </t>
  </si>
  <si>
    <t xml:space="preserve"> SANTA CATARINA </t>
  </si>
  <si>
    <t xml:space="preserve"> SANTIAGO </t>
  </si>
  <si>
    <t xml:space="preserve"> VALLECILLO </t>
  </si>
  <si>
    <t xml:space="preserve"> VILLALDAMA </t>
  </si>
  <si>
    <t xml:space="preserve">         TOTAL </t>
  </si>
  <si>
    <t>SUBTOTAL</t>
  </si>
  <si>
    <t>Impuesto sobre la Renta de Enajenación de Bienes Inmuebles (ISR BI)</t>
  </si>
  <si>
    <t>PROYECCIÓN DE POBLACIÓN 2021</t>
  </si>
  <si>
    <t>PERSONAS EN POBREZA 2015</t>
  </si>
  <si>
    <t>PERSONAS EN POBREZA 2020</t>
  </si>
  <si>
    <t>RECAUDACIÓN 2020</t>
  </si>
  <si>
    <t>FACTURACIÓN  2020
(20216-2020)</t>
  </si>
  <si>
    <t>RECAUDACIÓN 2021</t>
  </si>
  <si>
    <t>FACTURACIÓN 2021
(2011-2021)</t>
  </si>
  <si>
    <t>ISAI 2021</t>
  </si>
  <si>
    <t>SUBSECRETARÍA DE POLITICA DE INGRESOS, COORDINACIÓN DE PLANEACIÓN HACENDARIA</t>
  </si>
  <si>
    <t>IEPS GYD</t>
  </si>
  <si>
    <t>Incidencia de la Pobreza 2020</t>
  </si>
  <si>
    <t>Carencias promedio en situación de pobreza 2020</t>
  </si>
  <si>
    <t>ENERO</t>
  </si>
  <si>
    <t>RET FEIEF</t>
  </si>
  <si>
    <t>4to Ajuste Trim FOFIR año ant</t>
  </si>
  <si>
    <t>FEIEF cierre AÑO ANT</t>
  </si>
  <si>
    <t>FEBRERO</t>
  </si>
  <si>
    <t>3er Ajuste Cuatrim año ant</t>
  </si>
  <si>
    <t>MARZO</t>
  </si>
  <si>
    <t>ABRIL</t>
  </si>
  <si>
    <t>1er Ajuste Trim FOFIR</t>
  </si>
  <si>
    <t>MAYO</t>
  </si>
  <si>
    <t>AJUSTE DEFINITIVO año ant</t>
  </si>
  <si>
    <t>JUNIO</t>
  </si>
  <si>
    <t>1er Ajuste Cuatrim</t>
  </si>
  <si>
    <t>Ret FEIEF</t>
  </si>
  <si>
    <t>ISR BI</t>
  </si>
  <si>
    <t>CÁLCULO DE DISTRIBUCIÓN DE PARTICIPACIONES 1ER SEMESTRE 2022 VARIABLES ACTUALIZADAS</t>
  </si>
  <si>
    <t>Fondo de Fiscalización</t>
  </si>
  <si>
    <t>Impuesto Sobre la Venta Final de Gasolinas y Diesel</t>
  </si>
  <si>
    <t>Impuesto sobre la Renta Enajenación de Inmuebles</t>
  </si>
  <si>
    <t>ALDAMAS, LOS</t>
  </si>
  <si>
    <t>ANAHUAC</t>
  </si>
  <si>
    <t>CADEREYTA JIMENEZ</t>
  </si>
  <si>
    <t>CARMEN</t>
  </si>
  <si>
    <t xml:space="preserve">CERRALVO </t>
  </si>
  <si>
    <t>CIENEGA DE FLORES</t>
  </si>
  <si>
    <t>DOCTOR GONZALEZ</t>
  </si>
  <si>
    <t>GARCIA</t>
  </si>
  <si>
    <t>GENERAL TERAN</t>
  </si>
  <si>
    <t>HERRERAS, LOS</t>
  </si>
  <si>
    <t>JUAREZ</t>
  </si>
  <si>
    <t>MARIN</t>
  </si>
  <si>
    <t>PARAS</t>
  </si>
  <si>
    <t>PESQUERIA</t>
  </si>
  <si>
    <t>RAMONES, LOS</t>
  </si>
  <si>
    <t>SAN NICOLAS DE LOS GARZA</t>
  </si>
  <si>
    <t>SAN PEDRO GARZA GARCIA</t>
  </si>
  <si>
    <t>Participaciones 1ER SEMESTRE 2022</t>
  </si>
  <si>
    <t>1ER SEMESTRE 2022</t>
  </si>
  <si>
    <t>DISTRIBUCIÓN DE PARTICIPACIONES 1ER SEMESTRE 2022</t>
  </si>
  <si>
    <t>DIFERENCIA 1ER SEMESTRE DE DISTRIBUCIÓN DE PARTICIPACIONES Vs CALCULO DE PARTICIPACIONES VARIABLES ACTUALIZADAS</t>
  </si>
  <si>
    <t>Fondo de Extracción de Hidrocarburos</t>
  </si>
  <si>
    <t>Impuesto sobre la Renta Nómina Municipal</t>
  </si>
  <si>
    <t>Enero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</si>
  <si>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ENERO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</si>
  <si>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mes de pago</t>
  </si>
  <si>
    <t>Incluye el 4to ajuste trimestral de FOFIR del año anterior</t>
  </si>
  <si>
    <t>Retención de FEIEF enero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</si>
  <si>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ENERO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</si>
  <si>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Febrero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</si>
  <si>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FEBRERO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</si>
  <si>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3er Ajuste Cuatrimestral</t>
  </si>
  <si>
    <t>PARTICIPACIONES FEDERALES CALCULADAS PARA LOS MUNICIPIOS DEL TERCER AJUSTE CUATRIMESTRAL DE 2021</t>
  </si>
  <si>
    <t>Retención de FEIEF febrero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</si>
  <si>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FEBRERO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</si>
  <si>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FEIEF 2021</t>
  </si>
  <si>
    <r>
      <t xml:space="preserve">PARTICIPACIONES FEDERALES CALCULADAS PARA LOS MUNICIPIOS CORRESPONDIENTE AL </t>
    </r>
    <r>
      <rPr>
        <b/>
        <sz val="11"/>
        <color rgb="FFFF0000"/>
        <rFont val="Cambria"/>
        <family val="1"/>
        <scheme val="major"/>
      </rPr>
      <t>FEIEF</t>
    </r>
    <r>
      <rPr>
        <b/>
        <sz val="11"/>
        <color theme="1"/>
        <rFont val="Cambria"/>
        <family val="1"/>
        <scheme val="major"/>
      </rPr>
      <t xml:space="preserve"> DE 2021</t>
    </r>
  </si>
  <si>
    <t>Marzo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</si>
  <si>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MARZO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</si>
  <si>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Marzo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</si>
  <si>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MARZO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</si>
  <si>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Abril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</si>
  <si>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ABRIL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</si>
  <si>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Incluye 1er ajuste trimestral de FOFIR</t>
  </si>
  <si>
    <t>Retención de FEIEF abril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</si>
  <si>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ABRIL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</si>
  <si>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Mayo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</si>
  <si>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MAYO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</si>
  <si>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mayo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</si>
  <si>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MAYO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</si>
  <si>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Ajuste Definitivo año anterior</t>
  </si>
  <si>
    <t>PARTICIPACIONES FEDERALES CALCULADAS PARA LOS MUNICIPIOS POR EL AJUSTE DEFINITIVO DEL EJERCICIO FISCAL 2021</t>
  </si>
  <si>
    <t>Junio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</si>
  <si>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JUNIO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</si>
  <si>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Primer Ajuste Cuatrimestral</t>
  </si>
  <si>
    <r>
      <t xml:space="preserve">PARTICIPACIONES FEDERALES CALCULADAS PARA LOS MUNICIPIOS </t>
    </r>
    <r>
      <rPr>
        <b/>
        <sz val="11"/>
        <color rgb="FFFF0000"/>
        <rFont val="Cambria"/>
        <family val="1"/>
        <scheme val="major"/>
      </rPr>
      <t xml:space="preserve">PRIMER AJUSTE CUATRIMESTARL 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</si>
  <si>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junio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</si>
  <si>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JUNIO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</si>
  <si>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Julio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</si>
  <si>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JULIO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</si>
  <si>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julio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</si>
  <si>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JULIO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</si>
  <si>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Agosto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</si>
  <si>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AGOSTO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</si>
  <si>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agosto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</si>
  <si>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AGOSTO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</si>
  <si>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Septiembre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</si>
  <si>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SEPTIEMBRE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</si>
  <si>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Septiembre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</si>
  <si>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SEPTIEMBRE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</si>
  <si>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FEIEF 3er Trim</t>
  </si>
  <si>
    <r>
      <t xml:space="preserve">PARTICIPACIONES FEDERALES CALCULADAS PARA LOS MUNICIPIOS DE </t>
    </r>
    <r>
      <rPr>
        <b/>
        <sz val="11"/>
        <color rgb="FFFF0000"/>
        <rFont val="Cambria"/>
        <family val="1"/>
        <scheme val="major"/>
      </rPr>
      <t>FEIEF DEL 3er TRIMESTRE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</si>
  <si>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FOFIR contiene el ajuste Trimetral</t>
  </si>
  <si>
    <t>Octubre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</si>
  <si>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OCTUBRE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</si>
  <si>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Retención de FEIEF Octubre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</si>
  <si>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OCTUBRE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</si>
  <si>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2do Ajuste Cuatr</t>
  </si>
  <si>
    <r>
      <t xml:space="preserve">PARTICIPACIONES FEDERALES CALCULADAS PARA LOS MUNICIPIOS DEL </t>
    </r>
    <r>
      <rPr>
        <b/>
        <sz val="11"/>
        <color rgb="FFFF0000"/>
        <rFont val="Cambria"/>
        <family val="1"/>
        <scheme val="major"/>
      </rPr>
      <t xml:space="preserve">2do AJUSTE CUATRIMESTRAL </t>
    </r>
    <r>
      <rPr>
        <b/>
        <sz val="11"/>
        <color theme="1"/>
        <rFont val="Cambria"/>
        <family val="1"/>
        <scheme val="major"/>
      </rPr>
      <t>EJERCICIO FISCAL 2022</t>
    </r>
  </si>
  <si>
    <t>Noviembre</t>
  </si>
  <si>
    <r>
      <t xml:space="preserve">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NOVIEMBRE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</si>
  <si>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Retenciones FEIEF Noviembre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</si>
  <si>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NOVIEMBRE</t>
    </r>
    <r>
      <rPr>
        <b/>
        <sz val="11"/>
        <color theme="1"/>
        <rFont val="Cambria"/>
        <family val="1"/>
        <scheme val="major"/>
      </rPr>
      <t xml:space="preserve"> DEL EJERCICIO FISCAL 2022 POR FEIEF</t>
    </r>
  </si>
  <si>
    <t>FEIEF 4to Trim</t>
  </si>
  <si>
    <r>
      <t xml:space="preserve">PARTICIPACIONES FEDERALES CALCULADAS PARA LOS MUNICIPIOS DE </t>
    </r>
    <r>
      <rPr>
        <b/>
        <sz val="11"/>
        <color rgb="FFFF0000"/>
        <rFont val="Cambria"/>
        <family val="1"/>
        <scheme val="major"/>
      </rPr>
      <t>FEIEF DEL 4to TRIMESTRE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</si>
  <si>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Retenciones FEIEF Diciembre</t>
  </si>
  <si>
    <r>
      <t xml:space="preserve">RETENCION DE PARTICIPACIONES FEDERALES CALCULADAS PARA LOS MUNICIPIOS EN EL MES DE </t>
    </r>
    <r>
      <rPr>
        <b/>
        <sz val="11"/>
        <color rgb="FFFF0000"/>
        <rFont val="Cambria"/>
        <family val="1"/>
        <scheme val="major"/>
      </rPr>
      <t>DICIEMBRE</t>
    </r>
    <r>
      <rPr>
        <b/>
        <sz val="11"/>
        <color theme="1"/>
        <rFont val="Cambria"/>
        <family val="1"/>
        <scheme val="major"/>
      </rPr>
      <t xml:space="preserve"> DEL EJERCICIO FISCAL 2021 POR FEIEF</t>
    </r>
  </si>
  <si>
    <t>Diciembre</t>
  </si>
  <si>
    <r>
      <t xml:space="preserve">PARTICIPACIONES FEDERALES CALCULADAS PARA LOS MUNICIPIOS DE </t>
    </r>
    <r>
      <rPr>
        <b/>
        <sz val="11"/>
        <color rgb="FFFF0000"/>
        <rFont val="Cambria"/>
        <family val="1"/>
        <scheme val="major"/>
      </rPr>
      <t>DICIEMBRE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</si>
  <si>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Anual</t>
  </si>
  <si>
    <r>
      <t xml:space="preserve">PARTICIPACIONES FEDERALES CALCULADAS PARA LOS MUNICIPIOS </t>
    </r>
    <r>
      <rPr>
        <b/>
        <sz val="11"/>
        <color rgb="FFFF0000"/>
        <rFont val="Cambria"/>
        <family val="1"/>
        <scheme val="major"/>
      </rPr>
      <t>ACUMULADO</t>
    </r>
    <r>
      <rPr>
        <b/>
        <sz val="11"/>
        <color theme="1"/>
        <rFont val="Cambria"/>
        <family val="1"/>
        <scheme val="major"/>
      </rPr>
      <t xml:space="preserve"> DEL EJERCICIO FISCAL 2022</t>
    </r>
  </si>
  <si>
    <t>Anexo III</t>
  </si>
  <si>
    <t>Anexo II</t>
  </si>
  <si>
    <t>Anexo IV</t>
  </si>
  <si>
    <t>Las sumas pueden no coincidr por cuestiones de redondeo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</si>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</sst>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#,##0\ &quot;$&quot;;[Red]\-#,##0\ &quot;$&quot;"/>
    <numFmt numFmtId="169" formatCode="&quot;$&quot;\ #,##0.00"/>
    <numFmt numFmtId="170" formatCode="\U\ #,##0.00"/>
    <numFmt numFmtId="171" formatCode="_(* #,##0.000000_);_(* \(#,##0.000000\);_(* &quot;-&quot;??_);_(@_)"/>
    <numFmt numFmtId="172" formatCode="0.00000000%"/>
    <numFmt numFmtId="173" formatCode="_(* #,##0.00000000_);_(* \(#,##0.00000000\);_(* &quot;-&quot;??_);_(@_)"/>
    <numFmt numFmtId="174" formatCode="0.000000"/>
    <numFmt numFmtId="175" formatCode="0.00000000"/>
    <numFmt numFmtId="176" formatCode="0.0000000000"/>
    <numFmt numFmtId="177" formatCode="0.000000000"/>
    <numFmt numFmtId="178" formatCode="#,##0.0000;\-#,##0.0000"/>
    <numFmt numFmtId="179" formatCode="#,##0.00000000000;\-#,##0.00000000000"/>
    <numFmt numFmtId="180" formatCode="0.0000%"/>
    <numFmt numFmtId="181" formatCode="General_)"/>
    <numFmt numFmtId="182" formatCode="_-[$€-2]* #,##0.00_-;\-[$€-2]* #,##0.00_-;_-[$€-2]* &quot;-&quot;??_-"/>
    <numFmt numFmtId="183" formatCode="_-* #,##0_-;\-* #,##0_-;_-* &quot;-&quot;??_-;_-@_-"/>
    <numFmt numFmtId="184" formatCode="_-* #,##0.0000_-;\-* #,##0.0000_-;_-* &quot;-&quot;????_-;_-@_-"/>
    <numFmt numFmtId="185" formatCode="_-* #,##0.0000_-;\-* #,##0.0000_-;_-* &quot;-&quot;_-;_-@_-"/>
    <numFmt numFmtId="186" formatCode="_-* #,##0.0000_-;\-* #,##0.0000_-;_-* &quot;-&quot;??_-;_-@_-"/>
    <numFmt numFmtId="187" formatCode="#,##0.0000_ ;[Red]\-#,##0.0000\ "/>
    <numFmt numFmtId="188" formatCode="#,##0_ ;[Red]\-#,##0\ "/>
    <numFmt numFmtId="189" formatCode="0.00000000000"/>
    <numFmt numFmtId="190" formatCode="#,##0.00_ ;[Red]\-#,##0.00\ "/>
    <numFmt numFmtId="191" formatCode="_-* #,##0.000000_-;\-* #,##0.000000_-;_-* &quot;-&quot;??_-;_-@_-"/>
    <numFmt numFmtId="192" formatCode="_-* #,##0.00000_-;\-* #,##0.00000_-;_-* &quot;-&quot;??_-;_-@_-"/>
    <numFmt numFmtId="193" formatCode="#,##0.0000000;\-#,##0.000000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b/>
      <sz val="10"/>
      <color indexed="62"/>
      <name val="Arial"/>
      <family val="2"/>
    </font>
    <font>
      <b/>
      <sz val="10"/>
      <color rgb="FF0061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</borders>
  <cellStyleXfs count="12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8" fillId="0" borderId="0" applyFont="0" applyFill="0" applyBorder="0" applyAlignment="0" applyProtection="0"/>
    <xf numFmtId="0" fontId="22" fillId="3" borderId="0" applyNumberFormat="0" applyBorder="0" applyAlignment="0" applyProtection="0"/>
    <xf numFmtId="164" fontId="8" fillId="0" borderId="0" applyFont="0" applyFill="0" applyBorder="0" applyAlignment="0" applyProtection="0"/>
    <xf numFmtId="0" fontId="23" fillId="22" borderId="0" applyNumberFormat="0" applyBorder="0" applyAlignment="0" applyProtection="0"/>
    <xf numFmtId="0" fontId="31" fillId="0" borderId="0"/>
    <xf numFmtId="0" fontId="10" fillId="0" borderId="0"/>
    <xf numFmtId="37" fontId="9" fillId="0" borderId="0"/>
    <xf numFmtId="0" fontId="14" fillId="23" borderId="4" applyNumberFormat="0" applyFont="0" applyAlignment="0" applyProtection="0"/>
    <xf numFmtId="169" fontId="10" fillId="0" borderId="0" applyFont="0" applyFill="0" applyBorder="0" applyAlignment="0" applyProtection="0">
      <alignment horizontal="right"/>
    </xf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170" fontId="11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1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82" fontId="8" fillId="0" borderId="0" applyFont="0" applyFill="0" applyBorder="0" applyAlignment="0" applyProtection="0"/>
    <xf numFmtId="0" fontId="22" fillId="3" borderId="0" applyNumberFormat="0" applyBorder="0" applyAlignment="0" applyProtection="0"/>
    <xf numFmtId="41" fontId="8" fillId="0" borderId="0" applyFont="0" applyFill="0" applyBorder="0" applyAlignment="0" applyProtection="0"/>
    <xf numFmtId="0" fontId="23" fillId="22" borderId="0" applyNumberFormat="0" applyBorder="0" applyAlignment="0" applyProtection="0"/>
    <xf numFmtId="0" fontId="8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7" fillId="0" borderId="0"/>
    <xf numFmtId="43" fontId="8" fillId="0" borderId="0" applyFont="0" applyFill="0" applyBorder="0" applyAlignment="0" applyProtection="0"/>
    <xf numFmtId="0" fontId="47" fillId="0" borderId="0"/>
    <xf numFmtId="0" fontId="6" fillId="0" borderId="0"/>
    <xf numFmtId="43" fontId="48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52" fillId="0" borderId="0"/>
    <xf numFmtId="43" fontId="5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3" fillId="2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37" fontId="13" fillId="0" borderId="0" xfId="37" applyFont="1" applyBorder="1" applyAlignment="1" applyProtection="1">
      <alignment horizontal="center" vertical="center" wrapText="1"/>
      <protection hidden="1"/>
    </xf>
    <xf numFmtId="37" fontId="8" fillId="0" borderId="11" xfId="37" applyFont="1" applyFill="1" applyBorder="1" applyAlignment="1" applyProtection="1">
      <alignment horizontal="left"/>
      <protection hidden="1"/>
    </xf>
    <xf numFmtId="37" fontId="8" fillId="0" borderId="20" xfId="37" applyFont="1" applyFill="1" applyBorder="1" applyAlignment="1" applyProtection="1">
      <alignment horizontal="right"/>
      <protection hidden="1"/>
    </xf>
    <xf numFmtId="37" fontId="8" fillId="0" borderId="12" xfId="37" applyFont="1" applyFill="1" applyBorder="1" applyAlignment="1" applyProtection="1">
      <alignment horizontal="left"/>
      <protection hidden="1"/>
    </xf>
    <xf numFmtId="37" fontId="8" fillId="0" borderId="22" xfId="37" applyFont="1" applyFill="1" applyBorder="1" applyAlignment="1" applyProtection="1">
      <alignment horizontal="right"/>
      <protection hidden="1"/>
    </xf>
    <xf numFmtId="37" fontId="12" fillId="0" borderId="13" xfId="37" applyFont="1" applyFill="1" applyBorder="1" applyAlignment="1" applyProtection="1">
      <alignment horizontal="left"/>
      <protection hidden="1"/>
    </xf>
    <xf numFmtId="37" fontId="12" fillId="0" borderId="14" xfId="37" applyFont="1" applyFill="1" applyBorder="1" applyAlignment="1" applyProtection="1">
      <alignment horizontal="right"/>
      <protection hidden="1"/>
    </xf>
    <xf numFmtId="37" fontId="12" fillId="0" borderId="10" xfId="37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9" fontId="12" fillId="0" borderId="10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Protection="1">
      <protection hidden="1"/>
    </xf>
    <xf numFmtId="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37" fontId="33" fillId="0" borderId="0" xfId="37" applyFont="1" applyAlignment="1" applyProtection="1">
      <alignment horizontal="center" vertical="center"/>
      <protection hidden="1"/>
    </xf>
    <xf numFmtId="37" fontId="33" fillId="0" borderId="0" xfId="37" applyFont="1" applyFill="1" applyProtection="1">
      <protection hidden="1"/>
    </xf>
    <xf numFmtId="37" fontId="33" fillId="0" borderId="0" xfId="37" applyFont="1" applyProtection="1">
      <protection hidden="1"/>
    </xf>
    <xf numFmtId="37" fontId="38" fillId="0" borderId="0" xfId="37" applyFont="1" applyFill="1" applyBorder="1" applyAlignment="1" applyProtection="1">
      <alignment horizontal="center" vertical="center" wrapText="1"/>
      <protection hidden="1"/>
    </xf>
    <xf numFmtId="37" fontId="38" fillId="0" borderId="0" xfId="37" applyFont="1" applyFill="1" applyProtection="1">
      <protection hidden="1"/>
    </xf>
    <xf numFmtId="174" fontId="38" fillId="0" borderId="0" xfId="37" applyNumberFormat="1" applyFont="1" applyFill="1" applyProtection="1">
      <protection hidden="1"/>
    </xf>
    <xf numFmtId="175" fontId="39" fillId="0" borderId="0" xfId="0" applyNumberFormat="1" applyFont="1" applyFill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 wrapText="1"/>
      <protection hidden="1"/>
    </xf>
    <xf numFmtId="37" fontId="33" fillId="0" borderId="0" xfId="37" applyFont="1" applyAlignment="1" applyProtection="1">
      <alignment horizontal="center" vertical="center" wrapText="1"/>
      <protection hidden="1"/>
    </xf>
    <xf numFmtId="37" fontId="38" fillId="0" borderId="0" xfId="37" applyFont="1" applyProtection="1">
      <protection hidden="1"/>
    </xf>
    <xf numFmtId="3" fontId="32" fillId="0" borderId="20" xfId="0" applyNumberFormat="1" applyFont="1" applyBorder="1" applyProtection="1">
      <protection hidden="1"/>
    </xf>
    <xf numFmtId="174" fontId="8" fillId="0" borderId="20" xfId="40" applyNumberFormat="1" applyFont="1" applyFill="1" applyBorder="1" applyProtection="1">
      <protection hidden="1"/>
    </xf>
    <xf numFmtId="165" fontId="8" fillId="0" borderId="20" xfId="33" applyNumberFormat="1" applyFont="1" applyFill="1" applyBorder="1" applyProtection="1">
      <protection hidden="1"/>
    </xf>
    <xf numFmtId="174" fontId="8" fillId="0" borderId="25" xfId="40" applyNumberFormat="1" applyFont="1" applyFill="1" applyBorder="1" applyProtection="1">
      <protection hidden="1"/>
    </xf>
    <xf numFmtId="171" fontId="8" fillId="0" borderId="20" xfId="33" applyNumberFormat="1" applyFont="1" applyFill="1" applyBorder="1" applyProtection="1">
      <protection hidden="1"/>
    </xf>
    <xf numFmtId="165" fontId="8" fillId="0" borderId="25" xfId="33" applyNumberFormat="1" applyFont="1" applyFill="1" applyBorder="1" applyProtection="1">
      <protection hidden="1"/>
    </xf>
    <xf numFmtId="37" fontId="8" fillId="0" borderId="11" xfId="37" applyFont="1" applyBorder="1" applyProtection="1">
      <protection hidden="1"/>
    </xf>
    <xf numFmtId="37" fontId="8" fillId="0" borderId="20" xfId="37" applyFont="1" applyBorder="1" applyProtection="1">
      <protection hidden="1"/>
    </xf>
    <xf numFmtId="175" fontId="8" fillId="0" borderId="21" xfId="40" applyNumberFormat="1" applyFont="1" applyBorder="1" applyProtection="1">
      <protection hidden="1"/>
    </xf>
    <xf numFmtId="3" fontId="32" fillId="0" borderId="22" xfId="0" applyNumberFormat="1" applyFont="1" applyBorder="1" applyProtection="1">
      <protection hidden="1"/>
    </xf>
    <xf numFmtId="174" fontId="8" fillId="0" borderId="22" xfId="40" applyNumberFormat="1" applyFont="1" applyFill="1" applyBorder="1" applyProtection="1">
      <protection hidden="1"/>
    </xf>
    <xf numFmtId="165" fontId="8" fillId="0" borderId="22" xfId="33" applyNumberFormat="1" applyFont="1" applyFill="1" applyBorder="1" applyProtection="1">
      <protection hidden="1"/>
    </xf>
    <xf numFmtId="174" fontId="8" fillId="0" borderId="26" xfId="40" applyNumberFormat="1" applyFont="1" applyFill="1" applyBorder="1" applyProtection="1">
      <protection hidden="1"/>
    </xf>
    <xf numFmtId="171" fontId="8" fillId="0" borderId="22" xfId="33" applyNumberFormat="1" applyFont="1" applyFill="1" applyBorder="1" applyProtection="1">
      <protection hidden="1"/>
    </xf>
    <xf numFmtId="165" fontId="8" fillId="0" borderId="26" xfId="33" applyNumberFormat="1" applyFont="1" applyFill="1" applyBorder="1" applyProtection="1">
      <protection hidden="1"/>
    </xf>
    <xf numFmtId="37" fontId="8" fillId="0" borderId="12" xfId="37" applyFont="1" applyBorder="1" applyProtection="1">
      <protection hidden="1"/>
    </xf>
    <xf numFmtId="37" fontId="8" fillId="0" borderId="22" xfId="37" applyFont="1" applyBorder="1" applyProtection="1">
      <protection hidden="1"/>
    </xf>
    <xf numFmtId="175" fontId="8" fillId="0" borderId="19" xfId="40" applyNumberFormat="1" applyFont="1" applyBorder="1" applyProtection="1">
      <protection hidden="1"/>
    </xf>
    <xf numFmtId="3" fontId="34" fillId="0" borderId="14" xfId="0" applyNumberFormat="1" applyFont="1" applyBorder="1" applyProtection="1">
      <protection hidden="1"/>
    </xf>
    <xf numFmtId="174" fontId="12" fillId="0" borderId="14" xfId="40" applyNumberFormat="1" applyFont="1" applyFill="1" applyBorder="1" applyProtection="1">
      <protection hidden="1"/>
    </xf>
    <xf numFmtId="165" fontId="12" fillId="0" borderId="14" xfId="33" applyNumberFormat="1" applyFont="1" applyFill="1" applyBorder="1" applyProtection="1">
      <protection hidden="1"/>
    </xf>
    <xf numFmtId="174" fontId="12" fillId="0" borderId="24" xfId="40" applyNumberFormat="1" applyFont="1" applyFill="1" applyBorder="1" applyProtection="1">
      <protection hidden="1"/>
    </xf>
    <xf numFmtId="171" fontId="12" fillId="0" borderId="14" xfId="33" applyNumberFormat="1" applyFont="1" applyFill="1" applyBorder="1" applyProtection="1">
      <protection hidden="1"/>
    </xf>
    <xf numFmtId="165" fontId="12" fillId="0" borderId="24" xfId="40" applyNumberFormat="1" applyFont="1" applyFill="1" applyBorder="1" applyProtection="1">
      <protection hidden="1"/>
    </xf>
    <xf numFmtId="37" fontId="12" fillId="0" borderId="13" xfId="37" applyFont="1" applyBorder="1" applyProtection="1">
      <protection hidden="1"/>
    </xf>
    <xf numFmtId="37" fontId="12" fillId="0" borderId="14" xfId="37" applyFont="1" applyBorder="1" applyProtection="1">
      <protection hidden="1"/>
    </xf>
    <xf numFmtId="175" fontId="12" fillId="0" borderId="15" xfId="40" applyNumberFormat="1" applyFont="1" applyBorder="1" applyProtection="1">
      <protection hidden="1"/>
    </xf>
    <xf numFmtId="174" fontId="8" fillId="0" borderId="0" xfId="37" applyNumberFormat="1" applyFont="1" applyProtection="1">
      <protection hidden="1"/>
    </xf>
    <xf numFmtId="39" fontId="8" fillId="0" borderId="0" xfId="37" applyNumberFormat="1" applyFont="1" applyProtection="1">
      <protection hidden="1"/>
    </xf>
    <xf numFmtId="175" fontId="8" fillId="0" borderId="0" xfId="37" applyNumberFormat="1" applyFont="1" applyProtection="1">
      <protection hidden="1"/>
    </xf>
    <xf numFmtId="166" fontId="8" fillId="0" borderId="0" xfId="40" applyNumberFormat="1" applyFont="1" applyProtection="1">
      <protection hidden="1"/>
    </xf>
    <xf numFmtId="174" fontId="8" fillId="0" borderId="0" xfId="37" applyNumberFormat="1" applyFont="1" applyFill="1" applyProtection="1">
      <protection hidden="1"/>
    </xf>
    <xf numFmtId="175" fontId="8" fillId="0" borderId="0" xfId="37" applyNumberFormat="1" applyFont="1" applyFill="1" applyProtection="1">
      <protection hidden="1"/>
    </xf>
    <xf numFmtId="166" fontId="8" fillId="0" borderId="0" xfId="40" applyNumberFormat="1" applyFont="1" applyFill="1" applyProtection="1">
      <protection hidden="1"/>
    </xf>
    <xf numFmtId="39" fontId="12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9" fontId="33" fillId="0" borderId="0" xfId="37" applyNumberFormat="1" applyFont="1" applyFill="1" applyBorder="1" applyAlignment="1" applyProtection="1">
      <alignment horizontal="center" vertical="center" wrapText="1"/>
      <protection hidden="1"/>
    </xf>
    <xf numFmtId="175" fontId="38" fillId="0" borderId="0" xfId="37" applyNumberFormat="1" applyFont="1" applyFill="1" applyProtection="1">
      <protection hidden="1"/>
    </xf>
    <xf numFmtId="39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175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8" fillId="0" borderId="11" xfId="37" applyNumberFormat="1" applyFont="1" applyFill="1" applyBorder="1" applyProtection="1">
      <protection hidden="1"/>
    </xf>
    <xf numFmtId="37" fontId="8" fillId="0" borderId="12" xfId="37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/>
      <protection hidden="1"/>
    </xf>
    <xf numFmtId="37" fontId="8" fillId="0" borderId="0" xfId="37" applyFont="1" applyAlignment="1" applyProtection="1">
      <alignment wrapText="1"/>
      <protection hidden="1"/>
    </xf>
    <xf numFmtId="37" fontId="8" fillId="0" borderId="27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174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175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69" fontId="33" fillId="0" borderId="0" xfId="39" applyFont="1" applyFill="1" applyBorder="1" applyAlignment="1" applyProtection="1">
      <alignment horizontal="center" vertical="center" wrapText="1"/>
      <protection hidden="1"/>
    </xf>
    <xf numFmtId="176" fontId="8" fillId="0" borderId="20" xfId="40" applyNumberFormat="1" applyFont="1" applyFill="1" applyBorder="1" applyProtection="1">
      <protection hidden="1"/>
    </xf>
    <xf numFmtId="176" fontId="8" fillId="0" borderId="22" xfId="40" applyNumberFormat="1" applyFont="1" applyFill="1" applyBorder="1" applyProtection="1">
      <protection hidden="1"/>
    </xf>
    <xf numFmtId="176" fontId="12" fillId="0" borderId="14" xfId="40" applyNumberFormat="1" applyFont="1" applyFill="1" applyBorder="1" applyProtection="1">
      <protection hidden="1"/>
    </xf>
    <xf numFmtId="177" fontId="8" fillId="0" borderId="20" xfId="40" applyNumberFormat="1" applyFont="1" applyFill="1" applyBorder="1" applyProtection="1">
      <protection hidden="1"/>
    </xf>
    <xf numFmtId="177" fontId="8" fillId="0" borderId="22" xfId="40" applyNumberFormat="1" applyFont="1" applyFill="1" applyBorder="1" applyProtection="1">
      <protection hidden="1"/>
    </xf>
    <xf numFmtId="177" fontId="12" fillId="0" borderId="14" xfId="40" applyNumberFormat="1" applyFont="1" applyFill="1" applyBorder="1" applyProtection="1">
      <protection hidden="1"/>
    </xf>
    <xf numFmtId="175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41" fillId="0" borderId="0" xfId="37" applyNumberFormat="1" applyFont="1" applyAlignment="1" applyProtection="1">
      <alignment horizontal="center" vertical="center"/>
      <protection hidden="1"/>
    </xf>
    <xf numFmtId="175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8" fillId="0" borderId="21" xfId="40" applyNumberFormat="1" applyFont="1" applyFill="1" applyBorder="1" applyProtection="1">
      <protection hidden="1"/>
    </xf>
    <xf numFmtId="175" fontId="8" fillId="0" borderId="19" xfId="40" applyNumberFormat="1" applyFont="1" applyFill="1" applyBorder="1" applyProtection="1">
      <protection hidden="1"/>
    </xf>
    <xf numFmtId="175" fontId="12" fillId="0" borderId="15" xfId="40" applyNumberFormat="1" applyFont="1" applyFill="1" applyBorder="1" applyProtection="1">
      <protection hidden="1"/>
    </xf>
    <xf numFmtId="37" fontId="42" fillId="0" borderId="0" xfId="37" applyFont="1" applyAlignment="1" applyProtection="1"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165" fontId="34" fillId="0" borderId="14" xfId="33" applyNumberFormat="1" applyFont="1" applyFill="1" applyBorder="1" applyProtection="1"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/>
    <xf numFmtId="175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Alignment="1" applyProtection="1">
      <alignment horizontal="center" vertical="center"/>
      <protection hidden="1"/>
    </xf>
    <xf numFmtId="175" fontId="33" fillId="0" borderId="0" xfId="37" applyNumberFormat="1" applyFont="1" applyFill="1" applyProtection="1">
      <protection hidden="1"/>
    </xf>
    <xf numFmtId="37" fontId="33" fillId="0" borderId="0" xfId="37" applyFont="1" applyFill="1" applyAlignment="1" applyProtection="1">
      <alignment horizontal="center" vertical="center" wrapText="1"/>
      <protection hidden="1"/>
    </xf>
    <xf numFmtId="175" fontId="33" fillId="0" borderId="0" xfId="37" applyNumberFormat="1" applyFont="1" applyFill="1" applyAlignment="1" applyProtection="1">
      <alignment horizontal="center" vertical="center" wrapText="1"/>
      <protection hidden="1"/>
    </xf>
    <xf numFmtId="3" fontId="32" fillId="0" borderId="20" xfId="0" applyNumberFormat="1" applyFont="1" applyFill="1" applyBorder="1" applyProtection="1">
      <protection hidden="1"/>
    </xf>
    <xf numFmtId="175" fontId="8" fillId="0" borderId="16" xfId="33" applyNumberFormat="1" applyFont="1" applyFill="1" applyBorder="1" applyProtection="1">
      <protection hidden="1"/>
    </xf>
    <xf numFmtId="37" fontId="8" fillId="0" borderId="11" xfId="37" applyFont="1" applyFill="1" applyBorder="1" applyProtection="1">
      <protection hidden="1"/>
    </xf>
    <xf numFmtId="37" fontId="8" fillId="0" borderId="20" xfId="37" applyFont="1" applyFill="1" applyBorder="1" applyProtection="1">
      <protection hidden="1"/>
    </xf>
    <xf numFmtId="175" fontId="8" fillId="0" borderId="21" xfId="37" applyNumberFormat="1" applyFont="1" applyFill="1" applyBorder="1" applyProtection="1">
      <protection hidden="1"/>
    </xf>
    <xf numFmtId="3" fontId="32" fillId="0" borderId="22" xfId="0" applyNumberFormat="1" applyFont="1" applyFill="1" applyBorder="1" applyProtection="1">
      <protection hidden="1"/>
    </xf>
    <xf numFmtId="175" fontId="8" fillId="0" borderId="17" xfId="33" applyNumberFormat="1" applyFont="1" applyFill="1" applyBorder="1" applyProtection="1">
      <protection hidden="1"/>
    </xf>
    <xf numFmtId="37" fontId="8" fillId="0" borderId="12" xfId="37" applyFont="1" applyFill="1" applyBorder="1" applyProtection="1">
      <protection hidden="1"/>
    </xf>
    <xf numFmtId="37" fontId="8" fillId="0" borderId="22" xfId="37" applyFont="1" applyFill="1" applyBorder="1" applyProtection="1">
      <protection hidden="1"/>
    </xf>
    <xf numFmtId="175" fontId="8" fillId="0" borderId="19" xfId="37" applyNumberFormat="1" applyFont="1" applyFill="1" applyBorder="1" applyProtection="1">
      <protection hidden="1"/>
    </xf>
    <xf numFmtId="3" fontId="34" fillId="0" borderId="14" xfId="0" applyNumberFormat="1" applyFont="1" applyFill="1" applyBorder="1" applyProtection="1">
      <protection hidden="1"/>
    </xf>
    <xf numFmtId="37" fontId="12" fillId="0" borderId="13" xfId="37" applyNumberFormat="1" applyFont="1" applyFill="1" applyBorder="1" applyProtection="1">
      <protection hidden="1"/>
    </xf>
    <xf numFmtId="175" fontId="12" fillId="0" borderId="18" xfId="40" applyNumberFormat="1" applyFont="1" applyFill="1" applyBorder="1" applyProtection="1">
      <protection hidden="1"/>
    </xf>
    <xf numFmtId="37" fontId="12" fillId="0" borderId="13" xfId="37" applyFont="1" applyFill="1" applyBorder="1" applyProtection="1">
      <protection hidden="1"/>
    </xf>
    <xf numFmtId="37" fontId="12" fillId="0" borderId="14" xfId="37" applyFont="1" applyFill="1" applyBorder="1" applyProtection="1">
      <protection hidden="1"/>
    </xf>
    <xf numFmtId="175" fontId="12" fillId="0" borderId="15" xfId="37" applyNumberFormat="1" applyFont="1" applyFill="1" applyBorder="1" applyProtection="1">
      <protection hidden="1"/>
    </xf>
    <xf numFmtId="0" fontId="8" fillId="0" borderId="0" xfId="53"/>
    <xf numFmtId="0" fontId="8" fillId="0" borderId="0" xfId="53" applyFont="1" applyBorder="1" applyAlignment="1">
      <alignment vertical="center"/>
    </xf>
    <xf numFmtId="3" fontId="8" fillId="0" borderId="0" xfId="53" applyNumberFormat="1" applyBorder="1" applyAlignment="1">
      <alignment horizontal="center" vertical="center"/>
    </xf>
    <xf numFmtId="0" fontId="8" fillId="0" borderId="0" xfId="53" applyBorder="1" applyAlignment="1">
      <alignment horizontal="center" vertical="center"/>
    </xf>
    <xf numFmtId="0" fontId="8" fillId="0" borderId="0" xfId="53" applyFont="1"/>
    <xf numFmtId="183" fontId="0" fillId="0" borderId="0" xfId="51" applyNumberFormat="1" applyFont="1"/>
    <xf numFmtId="183" fontId="8" fillId="0" borderId="0" xfId="51" applyNumberFormat="1" applyFont="1"/>
    <xf numFmtId="167" fontId="49" fillId="0" borderId="0" xfId="40" applyNumberFormat="1" applyFont="1" applyProtection="1"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37" fontId="12" fillId="0" borderId="0" xfId="37" applyFont="1" applyProtection="1">
      <protection hidden="1"/>
    </xf>
    <xf numFmtId="172" fontId="8" fillId="0" borderId="0" xfId="40" applyNumberFormat="1" applyFont="1" applyProtection="1">
      <protection hidden="1"/>
    </xf>
    <xf numFmtId="37" fontId="8" fillId="0" borderId="0" xfId="37" applyFont="1" applyBorder="1" applyProtection="1">
      <protection hidden="1"/>
    </xf>
    <xf numFmtId="164" fontId="8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0" fontId="8" fillId="0" borderId="0" xfId="40" applyNumberFormat="1" applyFont="1" applyProtection="1">
      <protection hidden="1"/>
    </xf>
    <xf numFmtId="179" fontId="8" fillId="0" borderId="0" xfId="37" applyNumberFormat="1" applyFont="1" applyProtection="1">
      <protection hidden="1"/>
    </xf>
    <xf numFmtId="178" fontId="8" fillId="0" borderId="0" xfId="37" applyNumberFormat="1" applyFont="1" applyProtection="1">
      <protection hidden="1"/>
    </xf>
    <xf numFmtId="37" fontId="8" fillId="0" borderId="23" xfId="37" applyFont="1" applyFill="1" applyBorder="1" applyAlignment="1" applyProtection="1">
      <protection hidden="1"/>
    </xf>
    <xf numFmtId="0" fontId="8" fillId="24" borderId="0" xfId="106" applyFill="1"/>
    <xf numFmtId="183" fontId="0" fillId="24" borderId="0" xfId="51" applyNumberFormat="1" applyFont="1" applyFill="1"/>
    <xf numFmtId="184" fontId="12" fillId="24" borderId="36" xfId="106" applyNumberFormat="1" applyFont="1" applyFill="1" applyBorder="1"/>
    <xf numFmtId="183" fontId="12" fillId="24" borderId="37" xfId="51" applyNumberFormat="1" applyFont="1" applyFill="1" applyBorder="1"/>
    <xf numFmtId="183" fontId="12" fillId="24" borderId="38" xfId="106" applyNumberFormat="1" applyFont="1" applyFill="1" applyBorder="1"/>
    <xf numFmtId="183" fontId="12" fillId="24" borderId="39" xfId="106" applyNumberFormat="1" applyFont="1" applyFill="1" applyBorder="1"/>
    <xf numFmtId="183" fontId="12" fillId="24" borderId="40" xfId="106" applyNumberFormat="1" applyFont="1" applyFill="1" applyBorder="1"/>
    <xf numFmtId="0" fontId="12" fillId="24" borderId="41" xfId="106" applyFont="1" applyFill="1" applyBorder="1"/>
    <xf numFmtId="185" fontId="12" fillId="24" borderId="37" xfId="106" applyNumberFormat="1" applyFont="1" applyFill="1" applyBorder="1"/>
    <xf numFmtId="186" fontId="12" fillId="24" borderId="39" xfId="51" applyNumberFormat="1" applyFont="1" applyFill="1" applyBorder="1"/>
    <xf numFmtId="186" fontId="12" fillId="24" borderId="39" xfId="106" applyNumberFormat="1" applyFont="1" applyFill="1" applyBorder="1"/>
    <xf numFmtId="186" fontId="12" fillId="24" borderId="38" xfId="51" applyNumberFormat="1" applyFont="1" applyFill="1" applyBorder="1"/>
    <xf numFmtId="186" fontId="12" fillId="24" borderId="39" xfId="107" applyNumberFormat="1" applyFont="1" applyFill="1" applyBorder="1"/>
    <xf numFmtId="183" fontId="12" fillId="24" borderId="39" xfId="51" applyNumberFormat="1" applyFont="1" applyFill="1" applyBorder="1"/>
    <xf numFmtId="183" fontId="12" fillId="24" borderId="40" xfId="51" applyNumberFormat="1" applyFont="1" applyFill="1" applyBorder="1"/>
    <xf numFmtId="184" fontId="8" fillId="24" borderId="35" xfId="106" applyNumberFormat="1" applyFill="1" applyBorder="1"/>
    <xf numFmtId="41" fontId="8" fillId="24" borderId="42" xfId="106" applyNumberFormat="1" applyFill="1" applyBorder="1"/>
    <xf numFmtId="183" fontId="0" fillId="24" borderId="43" xfId="51" applyNumberFormat="1" applyFont="1" applyFill="1" applyBorder="1"/>
    <xf numFmtId="183" fontId="0" fillId="24" borderId="0" xfId="51" applyNumberFormat="1" applyFont="1" applyFill="1" applyBorder="1"/>
    <xf numFmtId="183" fontId="0" fillId="24" borderId="44" xfId="51" applyNumberFormat="1" applyFont="1" applyFill="1" applyBorder="1"/>
    <xf numFmtId="0" fontId="12" fillId="24" borderId="34" xfId="106" applyFont="1" applyFill="1" applyBorder="1"/>
    <xf numFmtId="185" fontId="8" fillId="24" borderId="42" xfId="106" applyNumberFormat="1" applyFill="1" applyBorder="1"/>
    <xf numFmtId="186" fontId="0" fillId="24" borderId="0" xfId="51" applyNumberFormat="1" applyFont="1" applyFill="1" applyBorder="1"/>
    <xf numFmtId="186" fontId="0" fillId="24" borderId="43" xfId="51" applyNumberFormat="1" applyFont="1" applyFill="1" applyBorder="1"/>
    <xf numFmtId="186" fontId="0" fillId="24" borderId="0" xfId="107" applyNumberFormat="1" applyFont="1" applyFill="1" applyBorder="1"/>
    <xf numFmtId="184" fontId="8" fillId="24" borderId="45" xfId="106" applyNumberFormat="1" applyFill="1" applyBorder="1"/>
    <xf numFmtId="41" fontId="0" fillId="24" borderId="46" xfId="51" applyNumberFormat="1" applyFont="1" applyFill="1" applyBorder="1"/>
    <xf numFmtId="183" fontId="0" fillId="24" borderId="47" xfId="51" applyNumberFormat="1" applyFont="1" applyFill="1" applyBorder="1"/>
    <xf numFmtId="183" fontId="0" fillId="24" borderId="48" xfId="51" applyNumberFormat="1" applyFont="1" applyFill="1" applyBorder="1"/>
    <xf numFmtId="183" fontId="0" fillId="24" borderId="49" xfId="51" applyNumberFormat="1" applyFont="1" applyFill="1" applyBorder="1"/>
    <xf numFmtId="0" fontId="12" fillId="24" borderId="50" xfId="106" applyFont="1" applyFill="1" applyBorder="1"/>
    <xf numFmtId="185" fontId="8" fillId="24" borderId="46" xfId="106" applyNumberFormat="1" applyFill="1" applyBorder="1"/>
    <xf numFmtId="186" fontId="0" fillId="24" borderId="48" xfId="51" applyNumberFormat="1" applyFont="1" applyFill="1" applyBorder="1"/>
    <xf numFmtId="186" fontId="0" fillId="24" borderId="47" xfId="51" applyNumberFormat="1" applyFont="1" applyFill="1" applyBorder="1"/>
    <xf numFmtId="186" fontId="0" fillId="24" borderId="48" xfId="107" applyNumberFormat="1" applyFont="1" applyFill="1" applyBorder="1"/>
    <xf numFmtId="0" fontId="12" fillId="24" borderId="0" xfId="106" applyFont="1" applyFill="1"/>
    <xf numFmtId="0" fontId="12" fillId="0" borderId="0" xfId="106" applyFont="1"/>
    <xf numFmtId="0" fontId="33" fillId="24" borderId="0" xfId="106" applyFont="1" applyFill="1" applyAlignment="1">
      <alignment horizontal="center" vertical="center" wrapText="1"/>
    </xf>
    <xf numFmtId="0" fontId="12" fillId="24" borderId="33" xfId="106" applyFont="1" applyFill="1" applyBorder="1" applyAlignment="1">
      <alignment horizontal="center" vertical="center" wrapText="1"/>
    </xf>
    <xf numFmtId="0" fontId="12" fillId="24" borderId="51" xfId="106" applyFont="1" applyFill="1" applyBorder="1" applyAlignment="1">
      <alignment horizontal="center" vertical="center" wrapText="1"/>
    </xf>
    <xf numFmtId="0" fontId="12" fillId="24" borderId="52" xfId="106" applyFont="1" applyFill="1" applyBorder="1" applyAlignment="1">
      <alignment horizontal="center" vertical="center" wrapText="1"/>
    </xf>
    <xf numFmtId="0" fontId="12" fillId="24" borderId="32" xfId="106" applyFont="1" applyFill="1" applyBorder="1" applyAlignment="1">
      <alignment horizontal="center" vertical="center" wrapText="1"/>
    </xf>
    <xf numFmtId="0" fontId="12" fillId="24" borderId="53" xfId="106" applyFont="1" applyFill="1" applyBorder="1" applyAlignment="1">
      <alignment horizontal="center" vertical="center" wrapText="1"/>
    </xf>
    <xf numFmtId="0" fontId="12" fillId="24" borderId="31" xfId="106" applyFont="1" applyFill="1" applyBorder="1" applyAlignment="1">
      <alignment horizontal="center" vertical="center"/>
    </xf>
    <xf numFmtId="0" fontId="12" fillId="24" borderId="0" xfId="106" applyFont="1" applyFill="1" applyAlignment="1">
      <alignment horizontal="center" vertical="center" wrapText="1"/>
    </xf>
    <xf numFmtId="0" fontId="8" fillId="0" borderId="55" xfId="53" applyFont="1" applyBorder="1" applyAlignment="1">
      <alignment vertical="center" wrapText="1"/>
    </xf>
    <xf numFmtId="43" fontId="8" fillId="0" borderId="0" xfId="53" applyNumberFormat="1" applyFont="1"/>
    <xf numFmtId="43" fontId="0" fillId="0" borderId="0" xfId="51" applyNumberFormat="1" applyFont="1"/>
    <xf numFmtId="165" fontId="8" fillId="0" borderId="0" xfId="53" applyNumberFormat="1"/>
    <xf numFmtId="0" fontId="12" fillId="0" borderId="55" xfId="53" applyFont="1" applyBorder="1" applyAlignment="1">
      <alignment horizontal="center" vertical="center" wrapText="1"/>
    </xf>
    <xf numFmtId="0" fontId="12" fillId="0" borderId="55" xfId="53" applyFont="1" applyBorder="1" applyAlignment="1">
      <alignment horizontal="center" vertical="center"/>
    </xf>
    <xf numFmtId="187" fontId="8" fillId="24" borderId="48" xfId="106" applyNumberFormat="1" applyFill="1" applyBorder="1"/>
    <xf numFmtId="187" fontId="8" fillId="24" borderId="0" xfId="106" applyNumberFormat="1" applyFill="1" applyBorder="1"/>
    <xf numFmtId="175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8" fillId="0" borderId="56" xfId="33" applyNumberFormat="1" applyFont="1" applyFill="1" applyBorder="1" applyProtection="1">
      <protection hidden="1"/>
    </xf>
    <xf numFmtId="175" fontId="12" fillId="0" borderId="56" xfId="40" applyNumberFormat="1" applyFont="1" applyFill="1" applyBorder="1" applyProtection="1">
      <protection hidden="1"/>
    </xf>
    <xf numFmtId="189" fontId="8" fillId="0" borderId="0" xfId="53" applyNumberFormat="1"/>
    <xf numFmtId="189" fontId="8" fillId="0" borderId="0" xfId="33" applyNumberFormat="1"/>
    <xf numFmtId="10" fontId="8" fillId="0" borderId="0" xfId="40" applyNumberFormat="1" applyFont="1" applyAlignment="1" applyProtection="1">
      <alignment horizontal="center"/>
      <protection hidden="1"/>
    </xf>
    <xf numFmtId="188" fontId="0" fillId="0" borderId="0" xfId="51" applyNumberFormat="1" applyFont="1" applyFill="1" applyBorder="1"/>
    <xf numFmtId="0" fontId="12" fillId="0" borderId="50" xfId="106" applyFont="1" applyFill="1" applyBorder="1"/>
    <xf numFmtId="0" fontId="12" fillId="0" borderId="34" xfId="106" applyFont="1" applyFill="1" applyBorder="1"/>
    <xf numFmtId="190" fontId="8" fillId="0" borderId="0" xfId="53" applyNumberFormat="1" applyFont="1"/>
    <xf numFmtId="190" fontId="8" fillId="0" borderId="0" xfId="51" applyNumberFormat="1" applyFont="1"/>
    <xf numFmtId="190" fontId="0" fillId="0" borderId="0" xfId="51" applyNumberFormat="1" applyFont="1"/>
    <xf numFmtId="164" fontId="8" fillId="0" borderId="0" xfId="33" applyFont="1"/>
    <xf numFmtId="164" fontId="0" fillId="0" borderId="0" xfId="33" applyFont="1"/>
    <xf numFmtId="183" fontId="0" fillId="0" borderId="0" xfId="51" applyNumberFormat="1" applyFont="1" applyFill="1" applyBorder="1"/>
    <xf numFmtId="188" fontId="0" fillId="0" borderId="0" xfId="33" applyNumberFormat="1" applyFont="1" applyFill="1" applyBorder="1"/>
    <xf numFmtId="188" fontId="8" fillId="0" borderId="55" xfId="33" applyNumberFormat="1" applyFont="1" applyFill="1" applyBorder="1" applyAlignment="1">
      <alignment vertical="center" wrapText="1"/>
    </xf>
    <xf numFmtId="188" fontId="8" fillId="0" borderId="55" xfId="53" applyNumberFormat="1" applyFont="1" applyBorder="1" applyAlignment="1">
      <alignment horizontal="center" vertical="center" wrapText="1"/>
    </xf>
    <xf numFmtId="188" fontId="12" fillId="0" borderId="55" xfId="53" applyNumberFormat="1" applyFont="1" applyBorder="1" applyAlignment="1">
      <alignment horizontal="center" vertical="center"/>
    </xf>
    <xf numFmtId="188" fontId="12" fillId="0" borderId="55" xfId="53" applyNumberFormat="1" applyFont="1" applyBorder="1" applyAlignment="1">
      <alignment vertical="center"/>
    </xf>
    <xf numFmtId="0" fontId="41" fillId="0" borderId="27" xfId="0" applyFont="1" applyBorder="1" applyAlignment="1">
      <alignment horizontal="center"/>
    </xf>
    <xf numFmtId="37" fontId="12" fillId="24" borderId="58" xfId="37" applyFont="1" applyFill="1" applyBorder="1" applyAlignment="1" applyProtection="1">
      <alignment horizontal="center" vertical="center" wrapText="1"/>
      <protection hidden="1"/>
    </xf>
    <xf numFmtId="9" fontId="12" fillId="24" borderId="58" xfId="40" applyFont="1" applyFill="1" applyBorder="1" applyAlignment="1" applyProtection="1">
      <alignment horizontal="center" vertical="center" wrapText="1"/>
      <protection hidden="1"/>
    </xf>
    <xf numFmtId="174" fontId="12" fillId="24" borderId="58" xfId="40" applyNumberFormat="1" applyFont="1" applyFill="1" applyBorder="1" applyAlignment="1" applyProtection="1">
      <alignment horizontal="center" vertical="center" wrapText="1"/>
      <protection hidden="1"/>
    </xf>
    <xf numFmtId="174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Alignment="1" applyProtection="1">
      <alignment horizontal="center" vertical="center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174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4" fontId="56" fillId="0" borderId="0" xfId="0" applyNumberFormat="1" applyFont="1" applyFill="1" applyAlignment="1" applyProtection="1">
      <alignment horizontal="center" vertical="center" wrapText="1"/>
      <protection hidden="1"/>
    </xf>
    <xf numFmtId="165" fontId="32" fillId="0" borderId="20" xfId="33" applyNumberFormat="1" applyFont="1" applyBorder="1" applyProtection="1">
      <protection hidden="1"/>
    </xf>
    <xf numFmtId="171" fontId="32" fillId="0" borderId="20" xfId="33" applyNumberFormat="1" applyFont="1" applyBorder="1" applyProtection="1">
      <protection hidden="1"/>
    </xf>
    <xf numFmtId="191" fontId="32" fillId="0" borderId="20" xfId="33" applyNumberFormat="1" applyFont="1" applyBorder="1" applyProtection="1">
      <protection hidden="1"/>
    </xf>
    <xf numFmtId="173" fontId="32" fillId="0" borderId="20" xfId="33" applyNumberFormat="1" applyFont="1" applyBorder="1" applyProtection="1">
      <protection hidden="1"/>
    </xf>
    <xf numFmtId="174" fontId="8" fillId="0" borderId="21" xfId="40" applyNumberFormat="1" applyFont="1" applyFill="1" applyBorder="1" applyProtection="1">
      <protection hidden="1"/>
    </xf>
    <xf numFmtId="165" fontId="32" fillId="0" borderId="22" xfId="33" applyNumberFormat="1" applyFont="1" applyBorder="1" applyProtection="1">
      <protection hidden="1"/>
    </xf>
    <xf numFmtId="171" fontId="32" fillId="0" borderId="22" xfId="33" applyNumberFormat="1" applyFont="1" applyBorder="1" applyProtection="1">
      <protection hidden="1"/>
    </xf>
    <xf numFmtId="191" fontId="32" fillId="0" borderId="22" xfId="33" applyNumberFormat="1" applyFont="1" applyBorder="1" applyProtection="1">
      <protection hidden="1"/>
    </xf>
    <xf numFmtId="173" fontId="32" fillId="0" borderId="22" xfId="33" applyNumberFormat="1" applyFont="1" applyBorder="1" applyProtection="1">
      <protection hidden="1"/>
    </xf>
    <xf numFmtId="174" fontId="8" fillId="0" borderId="19" xfId="40" applyNumberFormat="1" applyFont="1" applyFill="1" applyBorder="1" applyProtection="1">
      <protection hidden="1"/>
    </xf>
    <xf numFmtId="165" fontId="12" fillId="0" borderId="13" xfId="33" applyNumberFormat="1" applyFont="1" applyFill="1" applyBorder="1" applyAlignment="1" applyProtection="1">
      <protection hidden="1"/>
    </xf>
    <xf numFmtId="165" fontId="12" fillId="0" borderId="14" xfId="33" applyNumberFormat="1" applyFont="1" applyFill="1" applyBorder="1" applyAlignment="1" applyProtection="1">
      <protection hidden="1"/>
    </xf>
    <xf numFmtId="171" fontId="12" fillId="0" borderId="14" xfId="33" applyNumberFormat="1" applyFont="1" applyFill="1" applyBorder="1" applyAlignment="1" applyProtection="1">
      <protection hidden="1"/>
    </xf>
    <xf numFmtId="173" fontId="12" fillId="0" borderId="14" xfId="33" applyNumberFormat="1" applyFont="1" applyFill="1" applyBorder="1" applyAlignment="1" applyProtection="1">
      <protection hidden="1"/>
    </xf>
    <xf numFmtId="165" fontId="12" fillId="0" borderId="15" xfId="33" applyNumberFormat="1" applyFont="1" applyFill="1" applyBorder="1" applyAlignment="1" applyProtection="1">
      <protection hidden="1"/>
    </xf>
    <xf numFmtId="174" fontId="12" fillId="0" borderId="15" xfId="40" applyNumberFormat="1" applyFont="1" applyFill="1" applyBorder="1" applyProtection="1">
      <protection hidden="1"/>
    </xf>
    <xf numFmtId="174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49" fontId="43" fillId="0" borderId="10" xfId="54" applyNumberFormat="1" applyFont="1" applyFill="1" applyBorder="1" applyAlignment="1" applyProtection="1">
      <alignment horizontal="center" vertical="center" wrapText="1"/>
      <protection hidden="1"/>
    </xf>
    <xf numFmtId="165" fontId="12" fillId="0" borderId="15" xfId="33" applyNumberFormat="1" applyFont="1" applyFill="1" applyBorder="1" applyProtection="1">
      <protection hidden="1"/>
    </xf>
    <xf numFmtId="0" fontId="32" fillId="0" borderId="0" xfId="118" applyFont="1"/>
    <xf numFmtId="0" fontId="34" fillId="0" borderId="61" xfId="118" applyFont="1" applyBorder="1"/>
    <xf numFmtId="183" fontId="34" fillId="0" borderId="62" xfId="119" applyNumberFormat="1" applyFont="1" applyBorder="1" applyAlignment="1">
      <alignment horizontal="center" vertical="center"/>
    </xf>
    <xf numFmtId="0" fontId="34" fillId="0" borderId="62" xfId="118" applyFont="1" applyBorder="1" applyAlignment="1">
      <alignment horizontal="center"/>
    </xf>
    <xf numFmtId="43" fontId="34" fillId="0" borderId="63" xfId="119" applyFont="1" applyBorder="1" applyAlignment="1">
      <alignment horizontal="center"/>
    </xf>
    <xf numFmtId="0" fontId="32" fillId="0" borderId="64" xfId="118" applyFont="1" applyBorder="1"/>
    <xf numFmtId="183" fontId="32" fillId="0" borderId="22" xfId="119" applyNumberFormat="1" applyFont="1" applyBorder="1" applyAlignment="1">
      <alignment horizontal="center"/>
    </xf>
    <xf numFmtId="192" fontId="32" fillId="0" borderId="22" xfId="118" applyNumberFormat="1" applyFont="1" applyBorder="1" applyAlignment="1">
      <alignment horizontal="center"/>
    </xf>
    <xf numFmtId="192" fontId="32" fillId="0" borderId="22" xfId="118" applyNumberFormat="1" applyFont="1" applyBorder="1"/>
    <xf numFmtId="0" fontId="32" fillId="0" borderId="64" xfId="118" applyFont="1" applyFill="1" applyBorder="1"/>
    <xf numFmtId="0" fontId="32" fillId="24" borderId="64" xfId="118" applyFont="1" applyFill="1" applyBorder="1"/>
    <xf numFmtId="0" fontId="8" fillId="0" borderId="64" xfId="118" applyFont="1" applyFill="1" applyBorder="1"/>
    <xf numFmtId="0" fontId="34" fillId="0" borderId="66" xfId="118" applyFont="1" applyBorder="1"/>
    <xf numFmtId="183" fontId="34" fillId="0" borderId="67" xfId="119" applyNumberFormat="1" applyFont="1" applyBorder="1"/>
    <xf numFmtId="192" fontId="32" fillId="0" borderId="67" xfId="118" applyNumberFormat="1" applyFont="1" applyBorder="1"/>
    <xf numFmtId="43" fontId="32" fillId="0" borderId="68" xfId="119" applyFont="1" applyBorder="1"/>
    <xf numFmtId="183" fontId="32" fillId="0" borderId="0" xfId="119" applyNumberFormat="1" applyFont="1"/>
    <xf numFmtId="43" fontId="32" fillId="0" borderId="0" xfId="119" applyFont="1"/>
    <xf numFmtId="0" fontId="12" fillId="0" borderId="55" xfId="53" applyFont="1" applyBorder="1" applyAlignment="1">
      <alignment vertical="center" wrapText="1"/>
    </xf>
    <xf numFmtId="188" fontId="12" fillId="0" borderId="55" xfId="33" applyNumberFormat="1" applyFont="1" applyFill="1" applyBorder="1" applyAlignment="1">
      <alignment vertical="center" wrapText="1"/>
    </xf>
    <xf numFmtId="188" fontId="12" fillId="0" borderId="55" xfId="53" applyNumberFormat="1" applyFont="1" applyBorder="1" applyAlignment="1">
      <alignment horizontal="center" vertical="center" wrapText="1"/>
    </xf>
    <xf numFmtId="188" fontId="12" fillId="0" borderId="55" xfId="33" applyNumberFormat="1" applyFont="1" applyFill="1" applyBorder="1" applyAlignment="1">
      <alignment horizontal="center" vertical="center" wrapText="1"/>
    </xf>
    <xf numFmtId="37" fontId="12" fillId="0" borderId="20" xfId="37" applyFont="1" applyFill="1" applyBorder="1" applyAlignment="1" applyProtection="1">
      <alignment horizontal="right"/>
      <protection hidden="1"/>
    </xf>
    <xf numFmtId="37" fontId="12" fillId="0" borderId="22" xfId="37" applyFont="1" applyFill="1" applyBorder="1" applyAlignment="1" applyProtection="1">
      <alignment horizontal="right"/>
      <protection hidden="1"/>
    </xf>
    <xf numFmtId="37" fontId="12" fillId="0" borderId="25" xfId="37" applyNumberFormat="1" applyFont="1" applyFill="1" applyBorder="1" applyAlignment="1" applyProtection="1">
      <alignment horizontal="right"/>
      <protection hidden="1"/>
    </xf>
    <xf numFmtId="165" fontId="12" fillId="0" borderId="21" xfId="33" applyNumberFormat="1" applyFont="1" applyFill="1" applyBorder="1" applyProtection="1">
      <protection hidden="1"/>
    </xf>
    <xf numFmtId="37" fontId="12" fillId="0" borderId="26" xfId="40" applyNumberFormat="1" applyFont="1" applyFill="1" applyBorder="1" applyProtection="1">
      <protection hidden="1"/>
    </xf>
    <xf numFmtId="165" fontId="12" fillId="0" borderId="19" xfId="33" applyNumberFormat="1" applyFont="1" applyFill="1" applyBorder="1" applyProtection="1">
      <protection hidden="1"/>
    </xf>
    <xf numFmtId="0" fontId="12" fillId="0" borderId="0" xfId="53" applyFont="1" applyAlignment="1">
      <alignment horizontal="center" vertical="center"/>
    </xf>
    <xf numFmtId="0" fontId="8" fillId="0" borderId="0" xfId="53" applyFont="1" applyBorder="1" applyAlignment="1">
      <alignment vertical="center" wrapText="1"/>
    </xf>
    <xf numFmtId="193" fontId="8" fillId="0" borderId="20" xfId="37" applyNumberFormat="1" applyFont="1" applyFill="1" applyBorder="1" applyAlignment="1" applyProtection="1">
      <alignment horizontal="right"/>
      <protection hidden="1"/>
    </xf>
    <xf numFmtId="193" fontId="8" fillId="0" borderId="23" xfId="37" applyNumberFormat="1" applyFont="1" applyFill="1" applyBorder="1" applyAlignment="1" applyProtection="1">
      <protection hidden="1"/>
    </xf>
    <xf numFmtId="190" fontId="8" fillId="0" borderId="55" xfId="53" applyNumberFormat="1" applyFont="1" applyBorder="1" applyAlignment="1">
      <alignment horizontal="center" vertical="center" wrapText="1"/>
    </xf>
    <xf numFmtId="0" fontId="55" fillId="26" borderId="57" xfId="0" applyFont="1" applyFill="1" applyBorder="1" applyAlignment="1">
      <alignment horizontal="center" vertical="center" wrapText="1"/>
    </xf>
    <xf numFmtId="183" fontId="55" fillId="26" borderId="57" xfId="33" applyNumberFormat="1" applyFont="1" applyFill="1" applyBorder="1" applyAlignment="1">
      <alignment horizontal="center" vertical="center" wrapText="1"/>
    </xf>
    <xf numFmtId="183" fontId="12" fillId="0" borderId="70" xfId="51" applyNumberFormat="1" applyFont="1" applyFill="1" applyBorder="1"/>
    <xf numFmtId="188" fontId="12" fillId="0" borderId="71" xfId="51" applyNumberFormat="1" applyFont="1" applyFill="1" applyBorder="1"/>
    <xf numFmtId="183" fontId="12" fillId="0" borderId="72" xfId="51" applyNumberFormat="1" applyFont="1" applyFill="1" applyBorder="1"/>
    <xf numFmtId="43" fontId="12" fillId="0" borderId="69" xfId="51" applyNumberFormat="1" applyFont="1" applyFill="1" applyBorder="1" applyAlignment="1">
      <alignment horizontal="center" vertical="center"/>
    </xf>
    <xf numFmtId="0" fontId="55" fillId="26" borderId="73" xfId="0" applyFont="1" applyFill="1" applyBorder="1" applyAlignment="1">
      <alignment horizontal="center" vertical="center"/>
    </xf>
    <xf numFmtId="188" fontId="0" fillId="0" borderId="44" xfId="51" applyNumberFormat="1" applyFont="1" applyFill="1" applyBorder="1"/>
    <xf numFmtId="183" fontId="33" fillId="24" borderId="0" xfId="51" applyNumberFormat="1" applyFont="1" applyFill="1" applyAlignment="1">
      <alignment horizontal="center" vertical="center"/>
    </xf>
    <xf numFmtId="0" fontId="38" fillId="24" borderId="0" xfId="106" applyFont="1" applyFill="1"/>
    <xf numFmtId="9" fontId="33" fillId="24" borderId="0" xfId="107" applyFont="1" applyFill="1" applyAlignment="1">
      <alignment horizontal="center" vertical="center"/>
    </xf>
    <xf numFmtId="0" fontId="33" fillId="24" borderId="0" xfId="106" applyFont="1" applyFill="1"/>
    <xf numFmtId="43" fontId="32" fillId="0" borderId="65" xfId="119" applyNumberFormat="1" applyFont="1" applyBorder="1" applyAlignment="1"/>
    <xf numFmtId="165" fontId="12" fillId="0" borderId="74" xfId="33" applyNumberFormat="1" applyFont="1" applyFill="1" applyBorder="1"/>
    <xf numFmtId="188" fontId="0" fillId="0" borderId="0" xfId="51" applyNumberFormat="1" applyFont="1"/>
    <xf numFmtId="188" fontId="59" fillId="0" borderId="0" xfId="120" applyNumberFormat="1" applyFont="1" applyFill="1" applyBorder="1" applyAlignment="1">
      <alignment horizontal="left"/>
    </xf>
    <xf numFmtId="188" fontId="0" fillId="0" borderId="0" xfId="121" applyNumberFormat="1" applyFont="1" applyFill="1" applyBorder="1"/>
    <xf numFmtId="17" fontId="1" fillId="0" borderId="0" xfId="120" applyNumberFormat="1" applyFill="1" applyBorder="1"/>
    <xf numFmtId="188" fontId="1" fillId="0" borderId="0" xfId="120" applyNumberFormat="1" applyFill="1" applyBorder="1"/>
    <xf numFmtId="188" fontId="60" fillId="0" borderId="0" xfId="120" applyNumberFormat="1" applyFont="1" applyFill="1" applyBorder="1" applyAlignment="1">
      <alignment horizontal="center" vertical="center" wrapText="1"/>
    </xf>
    <xf numFmtId="188" fontId="60" fillId="0" borderId="0" xfId="121" applyNumberFormat="1" applyFont="1" applyFill="1" applyBorder="1" applyAlignment="1">
      <alignment horizontal="center" vertical="center" wrapText="1"/>
    </xf>
    <xf numFmtId="188" fontId="61" fillId="0" borderId="0" xfId="121" applyNumberFormat="1" applyFont="1" applyFill="1" applyBorder="1" applyAlignment="1">
      <alignment horizontal="center" vertical="center" wrapText="1"/>
    </xf>
    <xf numFmtId="17" fontId="1" fillId="0" borderId="0" xfId="120" applyNumberFormat="1" applyFill="1" applyBorder="1" applyAlignment="1">
      <alignment horizontal="center" vertical="center"/>
    </xf>
    <xf numFmtId="188" fontId="62" fillId="0" borderId="0" xfId="120" applyNumberFormat="1" applyFont="1" applyFill="1" applyBorder="1" applyAlignment="1">
      <alignment horizontal="left" vertical="top"/>
    </xf>
    <xf numFmtId="188" fontId="63" fillId="0" borderId="0" xfId="121" applyNumberFormat="1" applyFont="1" applyFill="1" applyBorder="1" applyAlignment="1">
      <alignment horizontal="right" vertical="top"/>
    </xf>
    <xf numFmtId="188" fontId="55" fillId="0" borderId="0" xfId="121" applyNumberFormat="1" applyFont="1" applyFill="1" applyBorder="1" applyAlignment="1">
      <alignment horizontal="right" vertical="top" wrapText="1"/>
    </xf>
    <xf numFmtId="188" fontId="64" fillId="0" borderId="0" xfId="120" applyNumberFormat="1" applyFont="1" applyFill="1" applyBorder="1" applyAlignment="1">
      <alignment horizontal="left" vertical="top"/>
    </xf>
    <xf numFmtId="188" fontId="58" fillId="0" borderId="0" xfId="121" applyNumberFormat="1" applyFont="1" applyFill="1" applyBorder="1" applyAlignment="1">
      <alignment horizontal="right" vertical="top" wrapText="1"/>
    </xf>
    <xf numFmtId="188" fontId="55" fillId="0" borderId="0" xfId="121" applyNumberFormat="1" applyFont="1" applyFill="1" applyBorder="1" applyAlignment="1">
      <alignment horizontal="right" vertical="top"/>
    </xf>
    <xf numFmtId="188" fontId="65" fillId="0" borderId="0" xfId="120" applyNumberFormat="1" applyFont="1" applyFill="1" applyBorder="1"/>
    <xf numFmtId="188" fontId="1" fillId="0" borderId="0" xfId="120" applyNumberFormat="1" applyFill="1" applyBorder="1" applyAlignment="1">
      <alignment horizontal="left"/>
    </xf>
    <xf numFmtId="188" fontId="66" fillId="0" borderId="0" xfId="120" applyNumberFormat="1" applyFont="1" applyFill="1" applyBorder="1" applyAlignment="1">
      <alignment wrapText="1"/>
    </xf>
    <xf numFmtId="188" fontId="1" fillId="0" borderId="0" xfId="120" applyNumberFormat="1" applyFill="1" applyBorder="1" applyAlignment="1">
      <alignment wrapText="1"/>
    </xf>
    <xf numFmtId="17" fontId="1" fillId="0" borderId="0" xfId="120" applyNumberFormat="1" applyFill="1" applyBorder="1" applyAlignment="1">
      <alignment vertical="center"/>
    </xf>
    <xf numFmtId="188" fontId="68" fillId="0" borderId="0" xfId="51" applyNumberFormat="1" applyFont="1" applyFill="1" applyBorder="1"/>
    <xf numFmtId="188" fontId="69" fillId="0" borderId="0" xfId="121" applyNumberFormat="1" applyFont="1" applyFill="1" applyBorder="1" applyAlignment="1">
      <alignment horizontal="right" vertical="top"/>
    </xf>
    <xf numFmtId="188" fontId="8" fillId="0" borderId="0" xfId="53" applyNumberFormat="1"/>
    <xf numFmtId="183" fontId="12" fillId="0" borderId="0" xfId="51" applyNumberFormat="1" applyFont="1" applyAlignment="1">
      <alignment horizontal="center"/>
    </xf>
    <xf numFmtId="183" fontId="12" fillId="0" borderId="0" xfId="51" applyNumberFormat="1" applyFont="1" applyAlignment="1">
      <alignment horizontal="left"/>
    </xf>
    <xf numFmtId="188" fontId="0" fillId="0" borderId="74" xfId="51" applyNumberFormat="1" applyFont="1" applyBorder="1"/>
    <xf numFmtId="165" fontId="12" fillId="0" borderId="75" xfId="33" applyNumberFormat="1" applyFont="1" applyFill="1" applyBorder="1"/>
    <xf numFmtId="188" fontId="0" fillId="0" borderId="71" xfId="51" applyNumberFormat="1" applyFont="1" applyBorder="1"/>
    <xf numFmtId="188" fontId="0" fillId="0" borderId="75" xfId="51" applyNumberFormat="1" applyFont="1" applyBorder="1"/>
    <xf numFmtId="188" fontId="12" fillId="0" borderId="75" xfId="51" applyNumberFormat="1" applyFont="1" applyFill="1" applyBorder="1"/>
    <xf numFmtId="164" fontId="8" fillId="0" borderId="0" xfId="33"/>
    <xf numFmtId="165" fontId="8" fillId="0" borderId="0" xfId="33" applyNumberFormat="1"/>
    <xf numFmtId="43" fontId="8" fillId="0" borderId="0" xfId="53" applyNumberFormat="1"/>
    <xf numFmtId="188" fontId="66" fillId="0" borderId="0" xfId="120" applyNumberFormat="1" applyFont="1" applyFill="1" applyBorder="1" applyAlignment="1">
      <alignment horizontal="center" wrapText="1"/>
    </xf>
    <xf numFmtId="0" fontId="12" fillId="0" borderId="0" xfId="53" applyFont="1" applyAlignment="1">
      <alignment horizontal="center" vertical="center"/>
    </xf>
    <xf numFmtId="183" fontId="12" fillId="0" borderId="0" xfId="51" applyNumberFormat="1" applyFont="1" applyAlignment="1">
      <alignment horizontal="center"/>
    </xf>
    <xf numFmtId="37" fontId="8" fillId="0" borderId="0" xfId="37" applyFont="1" applyAlignment="1" applyProtection="1">
      <alignment horizontal="left" vertical="top" wrapText="1"/>
      <protection hidden="1"/>
    </xf>
    <xf numFmtId="0" fontId="41" fillId="0" borderId="27" xfId="0" applyFont="1" applyBorder="1" applyAlignment="1">
      <alignment horizontal="center"/>
    </xf>
    <xf numFmtId="37" fontId="41" fillId="0" borderId="27" xfId="37" applyFont="1" applyBorder="1" applyAlignment="1" applyProtection="1">
      <alignment horizontal="center"/>
      <protection hidden="1"/>
    </xf>
    <xf numFmtId="49" fontId="43" fillId="0" borderId="29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59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58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60" xfId="54" applyNumberFormat="1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8" fillId="0" borderId="0" xfId="37" applyFont="1" applyAlignment="1" applyProtection="1">
      <alignment horizontal="center" vertical="center" wrapText="1"/>
      <protection hidden="1"/>
    </xf>
    <xf numFmtId="37" fontId="12" fillId="0" borderId="29" xfId="37" applyFont="1" applyFill="1" applyBorder="1" applyAlignment="1" applyProtection="1">
      <alignment horizontal="center" vertical="center" wrapText="1"/>
      <protection hidden="1"/>
    </xf>
    <xf numFmtId="37" fontId="12" fillId="0" borderId="30" xfId="37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 wrapText="1"/>
      <protection hidden="1"/>
    </xf>
    <xf numFmtId="37" fontId="44" fillId="0" borderId="0" xfId="37" applyFont="1" applyAlignment="1" applyProtection="1">
      <alignment horizontal="center" wrapText="1"/>
      <protection hidden="1"/>
    </xf>
    <xf numFmtId="37" fontId="41" fillId="0" borderId="27" xfId="37" applyFont="1" applyBorder="1" applyAlignment="1" applyProtection="1">
      <alignment horizontal="center" vertical="center"/>
      <protection hidden="1"/>
    </xf>
    <xf numFmtId="37" fontId="8" fillId="0" borderId="27" xfId="37" applyFont="1" applyBorder="1" applyAlignment="1" applyProtection="1">
      <alignment horizontal="center" vertical="center"/>
      <protection hidden="1"/>
    </xf>
    <xf numFmtId="37" fontId="41" fillId="0" borderId="27" xfId="37" applyFont="1" applyBorder="1" applyAlignment="1" applyProtection="1">
      <alignment horizontal="center" vertical="center" wrapText="1"/>
      <protection hidden="1"/>
    </xf>
    <xf numFmtId="0" fontId="12" fillId="24" borderId="54" xfId="106" applyFont="1" applyFill="1" applyBorder="1" applyAlignment="1">
      <alignment horizontal="center" vertical="center"/>
    </xf>
    <xf numFmtId="0" fontId="12" fillId="24" borderId="54" xfId="106" applyFont="1" applyFill="1" applyBorder="1" applyAlignment="1">
      <alignment horizontal="center"/>
    </xf>
    <xf numFmtId="0" fontId="8" fillId="24" borderId="0" xfId="106" applyFill="1" applyAlignment="1">
      <alignment horizontal="center" vertical="center"/>
    </xf>
    <xf numFmtId="0" fontId="57" fillId="25" borderId="0" xfId="112" applyNumberFormat="1" applyFont="1" applyBorder="1" applyAlignment="1">
      <alignment horizontal="center"/>
    </xf>
    <xf numFmtId="49" fontId="58" fillId="0" borderId="27" xfId="118" applyNumberFormat="1" applyFont="1" applyBorder="1" applyAlignment="1">
      <alignment horizontal="center"/>
    </xf>
  </cellXfs>
  <cellStyles count="12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Buena 3" xfId="112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illares 5" xfId="114"/>
    <cellStyle name="Millares 5 2" xfId="119"/>
    <cellStyle name="Millares 6" xfId="116"/>
    <cellStyle name="Millares 7" xfId="121"/>
    <cellStyle name="Moneda 2" xfId="111"/>
    <cellStyle name="Neutral" xfId="34" builtinId="28" customBuiltin="1"/>
    <cellStyle name="Neutral 2" xfId="91"/>
    <cellStyle name="Normal" xfId="0" builtinId="0"/>
    <cellStyle name="Normal 10" xfId="120"/>
    <cellStyle name="Normal 2" xfId="35"/>
    <cellStyle name="Normal 2 2" xfId="103"/>
    <cellStyle name="Normal 2 3" xfId="106"/>
    <cellStyle name="Normal 2 4" xfId="108"/>
    <cellStyle name="Normal 2 5" xfId="117"/>
    <cellStyle name="Normal 3" xfId="36"/>
    <cellStyle name="Normal 4" xfId="53"/>
    <cellStyle name="Normal 5" xfId="101"/>
    <cellStyle name="Normal 6" xfId="104"/>
    <cellStyle name="Normal 7" xfId="109"/>
    <cellStyle name="Normal 8" xfId="113"/>
    <cellStyle name="Normal 8 2" xfId="118"/>
    <cellStyle name="Normal 9" xfId="115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56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88" formatCode="#,##0_ ;[Red]\-#,##0\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88" formatCode="#,##0_ ;[Red]\-#,##0\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Febrero\3er%20Aj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Febrero\Part%20Fed%20ret%20FEIEF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Febrero\Part%20Fed%20FEIEF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Marzo\Part%20Fed%20Mar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Marzo\Fondo%20ISR%20marz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Marzo\Part%20Fed%20ret%20FEIEF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Participaciones\Ene\ISR\N.L.%20Fondo%20ISR%20diciembre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Participaciones\Abr\Part%20Fed%20Abr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Participaciones\Jun\Part%20Fed%20Jun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Participaciones\Jun\ISR\Fondo%20ISR%20Jun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Enero\Part%20Fed%20Ene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Enero\N.L.%20Diciembre%202021%20Fondo%20IS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Enero\Part%20Fed%20ret%20FEIE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Febrero\Part%20Fed%20Feb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2\Participaciones\Febrero\N.%20L.%20%20Enero%202022%20Fondo%20I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ANTES AJUSTE"/>
      <sheetName val="COEF Art 14 F I"/>
      <sheetName val="CALCULO GARANTIA"/>
      <sheetName val="Art.14 Frac.III"/>
    </sheetNames>
    <sheetDataSet>
      <sheetData sheetId="0"/>
      <sheetData sheetId="1">
        <row r="6">
          <cell r="B6">
            <v>140363.12</v>
          </cell>
          <cell r="C6">
            <v>24453.599999999999</v>
          </cell>
          <cell r="D6">
            <v>445956.38</v>
          </cell>
          <cell r="E6">
            <v>-1905.76</v>
          </cell>
        </row>
        <row r="7">
          <cell r="B7">
            <v>254762.09</v>
          </cell>
          <cell r="C7">
            <v>44383.82</v>
          </cell>
          <cell r="D7">
            <v>451392.56</v>
          </cell>
          <cell r="E7">
            <v>-3458.99</v>
          </cell>
        </row>
        <row r="8">
          <cell r="B8">
            <v>314772.84999999998</v>
          </cell>
          <cell r="C8">
            <v>54838.7</v>
          </cell>
          <cell r="D8">
            <v>212988.94</v>
          </cell>
          <cell r="E8">
            <v>-4273.78</v>
          </cell>
        </row>
        <row r="9">
          <cell r="B9">
            <v>1208085.1599999999</v>
          </cell>
          <cell r="C9">
            <v>210468.65</v>
          </cell>
          <cell r="D9">
            <v>450922.96</v>
          </cell>
          <cell r="E9">
            <v>-16402.59</v>
          </cell>
        </row>
        <row r="10">
          <cell r="B10">
            <v>1001315.75</v>
          </cell>
          <cell r="C10">
            <v>174445.96</v>
          </cell>
          <cell r="D10">
            <v>132529.46</v>
          </cell>
          <cell r="E10">
            <v>-13595.21</v>
          </cell>
        </row>
        <row r="11">
          <cell r="B11">
            <v>16527413.119999999</v>
          </cell>
          <cell r="C11">
            <v>2879351.92</v>
          </cell>
          <cell r="D11">
            <v>1055568.8799999999</v>
          </cell>
          <cell r="E11">
            <v>-224398.39</v>
          </cell>
        </row>
        <row r="12">
          <cell r="B12">
            <v>918545.91</v>
          </cell>
          <cell r="C12">
            <v>160026.07</v>
          </cell>
          <cell r="D12">
            <v>0</v>
          </cell>
          <cell r="E12">
            <v>-12471.42</v>
          </cell>
        </row>
        <row r="13">
          <cell r="B13">
            <v>265943.46999999997</v>
          </cell>
          <cell r="C13">
            <v>46331.8</v>
          </cell>
          <cell r="D13">
            <v>424086.72</v>
          </cell>
          <cell r="E13">
            <v>-3610.81</v>
          </cell>
        </row>
        <row r="14">
          <cell r="B14">
            <v>2666247.13</v>
          </cell>
          <cell r="C14">
            <v>464504.86</v>
          </cell>
          <cell r="D14">
            <v>488966.17</v>
          </cell>
          <cell r="E14">
            <v>-36200.559999999998</v>
          </cell>
        </row>
        <row r="15">
          <cell r="B15">
            <v>1881599.49</v>
          </cell>
          <cell r="C15">
            <v>327806.12</v>
          </cell>
          <cell r="D15">
            <v>245086.75</v>
          </cell>
          <cell r="E15">
            <v>-25547.13</v>
          </cell>
        </row>
        <row r="16">
          <cell r="B16">
            <v>697663.94</v>
          </cell>
          <cell r="C16">
            <v>121544.73</v>
          </cell>
          <cell r="D16">
            <v>235181.73</v>
          </cell>
          <cell r="E16">
            <v>-9472.42</v>
          </cell>
        </row>
        <row r="17">
          <cell r="B17">
            <v>908990.18</v>
          </cell>
          <cell r="C17">
            <v>158361.29999999999</v>
          </cell>
          <cell r="D17">
            <v>458526.09</v>
          </cell>
          <cell r="E17">
            <v>-12341.67</v>
          </cell>
        </row>
        <row r="18">
          <cell r="B18">
            <v>1391816.56</v>
          </cell>
          <cell r="C18">
            <v>242477.73</v>
          </cell>
          <cell r="D18">
            <v>275553.5</v>
          </cell>
          <cell r="E18">
            <v>-18897.169999999998</v>
          </cell>
        </row>
        <row r="19">
          <cell r="B19">
            <v>2034249.31</v>
          </cell>
          <cell r="C19">
            <v>354400.27</v>
          </cell>
          <cell r="D19">
            <v>207343.75</v>
          </cell>
          <cell r="E19">
            <v>-27619.71</v>
          </cell>
        </row>
        <row r="20">
          <cell r="B20">
            <v>294549.59999999998</v>
          </cell>
          <cell r="C20">
            <v>51315.47</v>
          </cell>
          <cell r="D20">
            <v>225348.72</v>
          </cell>
          <cell r="E20">
            <v>-3999.2</v>
          </cell>
        </row>
        <row r="21">
          <cell r="B21">
            <v>212143.71</v>
          </cell>
          <cell r="C21">
            <v>36958.980000000003</v>
          </cell>
          <cell r="D21">
            <v>733416.8</v>
          </cell>
          <cell r="E21">
            <v>-2880.35</v>
          </cell>
        </row>
        <row r="22">
          <cell r="B22">
            <v>1899099.64</v>
          </cell>
          <cell r="C22">
            <v>330854.93</v>
          </cell>
          <cell r="D22">
            <v>136561.51999999999</v>
          </cell>
          <cell r="E22">
            <v>-25784.73</v>
          </cell>
        </row>
        <row r="23">
          <cell r="B23">
            <v>7595199.3200000003</v>
          </cell>
          <cell r="C23">
            <v>1323210.81</v>
          </cell>
          <cell r="D23">
            <v>467337.85</v>
          </cell>
          <cell r="E23">
            <v>-103122.64</v>
          </cell>
        </row>
        <row r="24">
          <cell r="B24">
            <v>649319.92000000004</v>
          </cell>
          <cell r="C24">
            <v>113122.4</v>
          </cell>
          <cell r="D24">
            <v>2458897.56</v>
          </cell>
          <cell r="E24">
            <v>-8816.0400000000009</v>
          </cell>
        </row>
        <row r="25">
          <cell r="B25">
            <v>13112499.699999999</v>
          </cell>
          <cell r="C25">
            <v>2284416.86</v>
          </cell>
          <cell r="D25">
            <v>1090537.75</v>
          </cell>
          <cell r="E25">
            <v>-178032.94</v>
          </cell>
        </row>
        <row r="26">
          <cell r="B26">
            <v>877244.93</v>
          </cell>
          <cell r="C26">
            <v>152830.75</v>
          </cell>
          <cell r="D26">
            <v>427105.97</v>
          </cell>
          <cell r="E26">
            <v>-11910.66</v>
          </cell>
        </row>
        <row r="27">
          <cell r="B27">
            <v>172186.81</v>
          </cell>
          <cell r="C27">
            <v>29997.82</v>
          </cell>
          <cell r="D27">
            <v>281337.32</v>
          </cell>
          <cell r="E27">
            <v>-2337.84</v>
          </cell>
        </row>
        <row r="28">
          <cell r="B28">
            <v>492980.32</v>
          </cell>
          <cell r="C28">
            <v>85885.42</v>
          </cell>
          <cell r="D28">
            <v>183832.86</v>
          </cell>
          <cell r="E28">
            <v>-6693.36</v>
          </cell>
        </row>
        <row r="29">
          <cell r="B29">
            <v>1822259.69</v>
          </cell>
          <cell r="C29">
            <v>317468.13</v>
          </cell>
          <cell r="D29">
            <v>375538.16</v>
          </cell>
          <cell r="E29">
            <v>-24741.45</v>
          </cell>
        </row>
        <row r="30">
          <cell r="B30">
            <v>12790413.07</v>
          </cell>
          <cell r="C30">
            <v>2228303.98</v>
          </cell>
          <cell r="D30">
            <v>679885.24</v>
          </cell>
          <cell r="E30">
            <v>-173659.85</v>
          </cell>
        </row>
        <row r="31">
          <cell r="B31">
            <v>179533.36</v>
          </cell>
          <cell r="C31">
            <v>31277.72</v>
          </cell>
          <cell r="D31">
            <v>222535.36</v>
          </cell>
          <cell r="E31">
            <v>-2437.59</v>
          </cell>
        </row>
        <row r="32">
          <cell r="B32">
            <v>340954.21</v>
          </cell>
          <cell r="C32">
            <v>59399.93</v>
          </cell>
          <cell r="D32">
            <v>189145.71</v>
          </cell>
          <cell r="E32">
            <v>-4629.25</v>
          </cell>
        </row>
        <row r="33">
          <cell r="B33">
            <v>257368.41</v>
          </cell>
          <cell r="C33">
            <v>44837.88</v>
          </cell>
          <cell r="D33">
            <v>580824.78</v>
          </cell>
          <cell r="E33">
            <v>-3494.38</v>
          </cell>
        </row>
        <row r="34">
          <cell r="B34">
            <v>300911.3</v>
          </cell>
          <cell r="C34">
            <v>52423.78</v>
          </cell>
          <cell r="D34">
            <v>256146.37</v>
          </cell>
          <cell r="E34">
            <v>-4085.58</v>
          </cell>
        </row>
        <row r="35">
          <cell r="B35">
            <v>314167.32</v>
          </cell>
          <cell r="C35">
            <v>54733.2</v>
          </cell>
          <cell r="D35">
            <v>238921.16</v>
          </cell>
          <cell r="E35">
            <v>-4265.5600000000004</v>
          </cell>
        </row>
        <row r="36">
          <cell r="B36">
            <v>9354888.8599999994</v>
          </cell>
          <cell r="C36">
            <v>1629778.18</v>
          </cell>
          <cell r="D36">
            <v>0</v>
          </cell>
          <cell r="E36">
            <v>-127014.56</v>
          </cell>
        </row>
        <row r="37">
          <cell r="B37">
            <v>746725.3</v>
          </cell>
          <cell r="C37">
            <v>130092.04</v>
          </cell>
          <cell r="D37">
            <v>219503.64</v>
          </cell>
          <cell r="E37">
            <v>-10138.549999999999</v>
          </cell>
        </row>
        <row r="38">
          <cell r="B38">
            <v>2083906.85</v>
          </cell>
          <cell r="C38">
            <v>363051.44</v>
          </cell>
          <cell r="D38">
            <v>334542</v>
          </cell>
          <cell r="E38">
            <v>-28293.919999999998</v>
          </cell>
        </row>
        <row r="39">
          <cell r="B39">
            <v>379986.1</v>
          </cell>
          <cell r="C39">
            <v>66199.94</v>
          </cell>
          <cell r="D39">
            <v>319246.68</v>
          </cell>
          <cell r="E39">
            <v>-5159.2</v>
          </cell>
        </row>
        <row r="40">
          <cell r="B40">
            <v>69573.16</v>
          </cell>
          <cell r="C40">
            <v>12120.81</v>
          </cell>
          <cell r="D40">
            <v>278708.34999999998</v>
          </cell>
          <cell r="E40">
            <v>-944.62</v>
          </cell>
        </row>
        <row r="41">
          <cell r="B41">
            <v>542906.75</v>
          </cell>
          <cell r="C41">
            <v>94583.44</v>
          </cell>
          <cell r="D41">
            <v>432033.71</v>
          </cell>
          <cell r="E41">
            <v>-7371.23</v>
          </cell>
        </row>
        <row r="42">
          <cell r="B42">
            <v>707886.99</v>
          </cell>
          <cell r="C42">
            <v>123325.75999999999</v>
          </cell>
          <cell r="D42">
            <v>136692.44</v>
          </cell>
          <cell r="E42">
            <v>-9611.23</v>
          </cell>
        </row>
        <row r="43">
          <cell r="B43">
            <v>1614786.22</v>
          </cell>
          <cell r="C43">
            <v>281322.78000000003</v>
          </cell>
          <cell r="D43">
            <v>423859.94</v>
          </cell>
          <cell r="E43">
            <v>-21924.51</v>
          </cell>
        </row>
        <row r="44">
          <cell r="B44">
            <v>54579059.640000001</v>
          </cell>
          <cell r="C44">
            <v>9508585.4700000007</v>
          </cell>
          <cell r="D44">
            <v>0</v>
          </cell>
          <cell r="E44">
            <v>-741038.74</v>
          </cell>
        </row>
        <row r="45">
          <cell r="B45">
            <v>356327.88</v>
          </cell>
          <cell r="C45">
            <v>62078.28</v>
          </cell>
          <cell r="D45">
            <v>196027.87</v>
          </cell>
          <cell r="E45">
            <v>-4837.99</v>
          </cell>
        </row>
        <row r="46">
          <cell r="B46">
            <v>2600943.13</v>
          </cell>
          <cell r="C46">
            <v>453127.81</v>
          </cell>
          <cell r="D46">
            <v>321350.03999999998</v>
          </cell>
          <cell r="E46">
            <v>-35313.9</v>
          </cell>
        </row>
        <row r="47">
          <cell r="B47">
            <v>399087.5</v>
          </cell>
          <cell r="C47">
            <v>69527.72</v>
          </cell>
          <cell r="D47">
            <v>210532.35</v>
          </cell>
          <cell r="E47">
            <v>-5418.55</v>
          </cell>
        </row>
        <row r="48">
          <cell r="B48">
            <v>368400.78</v>
          </cell>
          <cell r="C48">
            <v>64181.58</v>
          </cell>
          <cell r="D48">
            <v>377169.25</v>
          </cell>
          <cell r="E48">
            <v>-5001.8999999999996</v>
          </cell>
        </row>
        <row r="49">
          <cell r="B49">
            <v>970118.55</v>
          </cell>
          <cell r="C49">
            <v>169010.88</v>
          </cell>
          <cell r="D49">
            <v>324088.89</v>
          </cell>
          <cell r="E49">
            <v>-13171.63</v>
          </cell>
        </row>
        <row r="50">
          <cell r="B50">
            <v>1994963.09</v>
          </cell>
          <cell r="C50">
            <v>347555.95</v>
          </cell>
          <cell r="D50">
            <v>337677.12</v>
          </cell>
          <cell r="E50">
            <v>-27086.3</v>
          </cell>
        </row>
        <row r="51">
          <cell r="B51">
            <v>12988317.92</v>
          </cell>
          <cell r="C51">
            <v>2262782.3199999998</v>
          </cell>
          <cell r="D51">
            <v>1036331.16</v>
          </cell>
          <cell r="E51">
            <v>-176346.88</v>
          </cell>
        </row>
        <row r="52">
          <cell r="B52">
            <v>24606591.219999999</v>
          </cell>
          <cell r="C52">
            <v>4286879.9400000004</v>
          </cell>
          <cell r="D52">
            <v>1840420.77</v>
          </cell>
          <cell r="E52">
            <v>-334092.18</v>
          </cell>
        </row>
        <row r="53">
          <cell r="B53">
            <v>6992126.9400000004</v>
          </cell>
          <cell r="C53">
            <v>1218145.51</v>
          </cell>
          <cell r="D53">
            <v>615226.18999999994</v>
          </cell>
          <cell r="E53">
            <v>-94934.52</v>
          </cell>
        </row>
        <row r="54">
          <cell r="B54">
            <v>3075569.4</v>
          </cell>
          <cell r="C54">
            <v>535815.65</v>
          </cell>
          <cell r="D54">
            <v>571757.59</v>
          </cell>
          <cell r="E54">
            <v>-41758.07</v>
          </cell>
        </row>
        <row r="55">
          <cell r="B55">
            <v>554220.79</v>
          </cell>
          <cell r="C55">
            <v>96554.54</v>
          </cell>
          <cell r="D55">
            <v>189698.26</v>
          </cell>
          <cell r="E55">
            <v>-7524.85</v>
          </cell>
        </row>
        <row r="56">
          <cell r="B56">
            <v>473527.12</v>
          </cell>
          <cell r="C56">
            <v>82496.350000000006</v>
          </cell>
          <cell r="D56">
            <v>156477.70000000001</v>
          </cell>
          <cell r="E56">
            <v>-6429.24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"/>
      <sheetName val="COEF Art 14 F I"/>
    </sheetNames>
    <sheetDataSet>
      <sheetData sheetId="0"/>
      <sheetData sheetId="1">
        <row r="6">
          <cell r="B6">
            <v>-2191.35</v>
          </cell>
        </row>
        <row r="7">
          <cell r="B7">
            <v>-3977.35</v>
          </cell>
        </row>
        <row r="8">
          <cell r="B8">
            <v>-4914.24</v>
          </cell>
        </row>
        <row r="9">
          <cell r="B9">
            <v>-18860.650000000001</v>
          </cell>
        </row>
        <row r="10">
          <cell r="B10">
            <v>-15632.56</v>
          </cell>
        </row>
        <row r="11">
          <cell r="B11">
            <v>-258026.25</v>
          </cell>
        </row>
        <row r="12">
          <cell r="B12">
            <v>-14340.35</v>
          </cell>
        </row>
        <row r="13">
          <cell r="B13">
            <v>-4151.91</v>
          </cell>
        </row>
        <row r="14">
          <cell r="B14">
            <v>-41625.49</v>
          </cell>
        </row>
        <row r="15">
          <cell r="B15">
            <v>-29375.56</v>
          </cell>
        </row>
        <row r="16">
          <cell r="B16">
            <v>-10891.94</v>
          </cell>
        </row>
        <row r="17">
          <cell r="B17">
            <v>-14191.17</v>
          </cell>
        </row>
        <row r="18">
          <cell r="B18">
            <v>-21729.06</v>
          </cell>
        </row>
        <row r="19">
          <cell r="B19">
            <v>-31758.73</v>
          </cell>
        </row>
        <row r="20">
          <cell r="B20">
            <v>-4598.51</v>
          </cell>
        </row>
        <row r="21">
          <cell r="B21">
            <v>-3311.99</v>
          </cell>
        </row>
        <row r="22">
          <cell r="B22">
            <v>-29648.78</v>
          </cell>
        </row>
        <row r="23">
          <cell r="B23">
            <v>-118576.38</v>
          </cell>
        </row>
        <row r="24">
          <cell r="B24">
            <v>-10137.19</v>
          </cell>
        </row>
        <row r="25">
          <cell r="B25">
            <v>-204712.56</v>
          </cell>
        </row>
        <row r="26">
          <cell r="B26">
            <v>-13695.56</v>
          </cell>
        </row>
        <row r="27">
          <cell r="B27">
            <v>-2688.18</v>
          </cell>
        </row>
        <row r="28">
          <cell r="B28">
            <v>-7696.42</v>
          </cell>
        </row>
        <row r="29">
          <cell r="B29">
            <v>-28449.15</v>
          </cell>
        </row>
        <row r="30">
          <cell r="B30">
            <v>-199684.14</v>
          </cell>
        </row>
        <row r="31">
          <cell r="B31">
            <v>-2802.88</v>
          </cell>
        </row>
        <row r="32">
          <cell r="B32">
            <v>-5322.98</v>
          </cell>
        </row>
        <row r="33">
          <cell r="B33">
            <v>-4018.04</v>
          </cell>
        </row>
        <row r="34">
          <cell r="B34">
            <v>-4697.83</v>
          </cell>
        </row>
        <row r="35">
          <cell r="B35">
            <v>-4904.79</v>
          </cell>
        </row>
        <row r="36">
          <cell r="B36">
            <v>-146048.68</v>
          </cell>
        </row>
        <row r="37">
          <cell r="B37">
            <v>-11657.89</v>
          </cell>
        </row>
        <row r="38">
          <cell r="B38">
            <v>-32533.99</v>
          </cell>
        </row>
        <row r="39">
          <cell r="B39">
            <v>-5932.35</v>
          </cell>
        </row>
        <row r="40">
          <cell r="B40">
            <v>-1086.18</v>
          </cell>
        </row>
        <row r="41">
          <cell r="B41">
            <v>-8475.8700000000008</v>
          </cell>
        </row>
        <row r="42">
          <cell r="B42">
            <v>-11051.54</v>
          </cell>
        </row>
        <row r="43">
          <cell r="B43">
            <v>-25210.07</v>
          </cell>
        </row>
        <row r="44">
          <cell r="B44">
            <v>-852089.18</v>
          </cell>
        </row>
        <row r="45">
          <cell r="B45">
            <v>-5563</v>
          </cell>
        </row>
        <row r="46">
          <cell r="B46">
            <v>-40605.97</v>
          </cell>
        </row>
        <row r="47">
          <cell r="B47">
            <v>-6230.56</v>
          </cell>
        </row>
        <row r="48">
          <cell r="B48">
            <v>-5751.48</v>
          </cell>
        </row>
        <row r="49">
          <cell r="B49">
            <v>-15145.51</v>
          </cell>
        </row>
        <row r="50">
          <cell r="B50">
            <v>-31145.4</v>
          </cell>
        </row>
        <row r="51">
          <cell r="B51">
            <v>-202773.83</v>
          </cell>
        </row>
        <row r="52">
          <cell r="B52">
            <v>-384158.51</v>
          </cell>
        </row>
        <row r="53">
          <cell r="B53">
            <v>-109161.2</v>
          </cell>
        </row>
        <row r="54">
          <cell r="B54">
            <v>-48015.839999999997</v>
          </cell>
        </row>
        <row r="55">
          <cell r="B55">
            <v>-8652.5</v>
          </cell>
        </row>
        <row r="56">
          <cell r="B56">
            <v>-7392.71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ANTES AJUSTE"/>
      <sheetName val="COEF Art 14 F I"/>
      <sheetName val="CALCULO GARANTIA"/>
    </sheetNames>
    <sheetDataSet>
      <sheetData sheetId="0"/>
      <sheetData sheetId="1">
        <row r="6">
          <cell r="B6">
            <v>11151.06</v>
          </cell>
          <cell r="C6">
            <v>2982.35</v>
          </cell>
          <cell r="D6">
            <v>67.41</v>
          </cell>
        </row>
        <row r="7">
          <cell r="B7">
            <v>20239.419999999998</v>
          </cell>
          <cell r="C7">
            <v>5413.03</v>
          </cell>
          <cell r="D7">
            <v>122.36</v>
          </cell>
        </row>
        <row r="8">
          <cell r="B8">
            <v>25006.94</v>
          </cell>
          <cell r="C8">
            <v>6688.1</v>
          </cell>
          <cell r="D8">
            <v>151.18</v>
          </cell>
        </row>
        <row r="9">
          <cell r="B9">
            <v>95975.59</v>
          </cell>
          <cell r="C9">
            <v>25668.65</v>
          </cell>
          <cell r="D9">
            <v>580.21</v>
          </cell>
        </row>
        <row r="10">
          <cell r="B10">
            <v>79548.92</v>
          </cell>
          <cell r="C10">
            <v>21275.34</v>
          </cell>
          <cell r="D10">
            <v>480.9</v>
          </cell>
        </row>
        <row r="11">
          <cell r="B11">
            <v>1313010.25</v>
          </cell>
          <cell r="C11">
            <v>351164.28</v>
          </cell>
          <cell r="D11">
            <v>7937.65</v>
          </cell>
        </row>
        <row r="12">
          <cell r="B12">
            <v>72973.320000000007</v>
          </cell>
          <cell r="C12">
            <v>19516.7</v>
          </cell>
          <cell r="D12">
            <v>441.15</v>
          </cell>
        </row>
        <row r="13">
          <cell r="B13">
            <v>21127.72</v>
          </cell>
          <cell r="C13">
            <v>5650.6</v>
          </cell>
          <cell r="D13">
            <v>127.73</v>
          </cell>
        </row>
        <row r="14">
          <cell r="B14">
            <v>211818.38</v>
          </cell>
          <cell r="C14">
            <v>56650.78</v>
          </cell>
          <cell r="D14">
            <v>1280.52</v>
          </cell>
        </row>
        <row r="15">
          <cell r="B15">
            <v>149482.51999999999</v>
          </cell>
          <cell r="C15">
            <v>39979.07</v>
          </cell>
          <cell r="D15">
            <v>903.68</v>
          </cell>
        </row>
        <row r="16">
          <cell r="B16">
            <v>55425.49</v>
          </cell>
          <cell r="C16">
            <v>14823.53</v>
          </cell>
          <cell r="D16">
            <v>335.07</v>
          </cell>
        </row>
        <row r="17">
          <cell r="B17">
            <v>72214.17</v>
          </cell>
          <cell r="C17">
            <v>19313.66</v>
          </cell>
          <cell r="D17">
            <v>436.56</v>
          </cell>
        </row>
        <row r="18">
          <cell r="B18">
            <v>110572.02</v>
          </cell>
          <cell r="C18">
            <v>29572.46</v>
          </cell>
          <cell r="D18">
            <v>668.45</v>
          </cell>
        </row>
        <row r="19">
          <cell r="B19">
            <v>161609.70000000001</v>
          </cell>
          <cell r="C19">
            <v>43222.48</v>
          </cell>
          <cell r="D19">
            <v>976.99</v>
          </cell>
        </row>
        <row r="20">
          <cell r="B20">
            <v>23400.31</v>
          </cell>
          <cell r="C20">
            <v>6258.41</v>
          </cell>
          <cell r="D20">
            <v>141.46</v>
          </cell>
        </row>
        <row r="21">
          <cell r="B21">
            <v>16853.63</v>
          </cell>
          <cell r="C21">
            <v>4507.5</v>
          </cell>
          <cell r="D21">
            <v>101.89</v>
          </cell>
        </row>
        <row r="22">
          <cell r="B22">
            <v>150872.81</v>
          </cell>
          <cell r="C22">
            <v>40350.9</v>
          </cell>
          <cell r="D22">
            <v>912.08</v>
          </cell>
        </row>
        <row r="23">
          <cell r="B23">
            <v>603395.98</v>
          </cell>
          <cell r="C23">
            <v>161378.10999999999</v>
          </cell>
          <cell r="D23">
            <v>3647.76</v>
          </cell>
        </row>
        <row r="24">
          <cell r="B24">
            <v>51584.82</v>
          </cell>
          <cell r="C24">
            <v>13796.35</v>
          </cell>
          <cell r="D24">
            <v>311.85000000000002</v>
          </cell>
        </row>
        <row r="25">
          <cell r="B25">
            <v>1041714.54</v>
          </cell>
          <cell r="C25">
            <v>278606.31</v>
          </cell>
          <cell r="D25">
            <v>6297.57</v>
          </cell>
        </row>
        <row r="26">
          <cell r="B26">
            <v>69692.19</v>
          </cell>
          <cell r="C26">
            <v>18639.16</v>
          </cell>
          <cell r="D26">
            <v>421.32</v>
          </cell>
        </row>
        <row r="27">
          <cell r="B27">
            <v>13679.28</v>
          </cell>
          <cell r="C27">
            <v>3658.52</v>
          </cell>
          <cell r="D27">
            <v>82.7</v>
          </cell>
        </row>
        <row r="28">
          <cell r="B28">
            <v>39164.519999999997</v>
          </cell>
          <cell r="C28">
            <v>10474.540000000001</v>
          </cell>
          <cell r="D28">
            <v>236.76</v>
          </cell>
        </row>
        <row r="29">
          <cell r="B29">
            <v>144768.31</v>
          </cell>
          <cell r="C29">
            <v>38718.25</v>
          </cell>
          <cell r="D29">
            <v>875.18</v>
          </cell>
        </row>
        <row r="30">
          <cell r="B30">
            <v>1016126.56</v>
          </cell>
          <cell r="C30">
            <v>271762.81</v>
          </cell>
          <cell r="D30">
            <v>6142.88</v>
          </cell>
        </row>
        <row r="31">
          <cell r="B31">
            <v>14262.92</v>
          </cell>
          <cell r="C31">
            <v>3814.61</v>
          </cell>
          <cell r="D31">
            <v>86.22</v>
          </cell>
        </row>
        <row r="32">
          <cell r="B32">
            <v>27086.9</v>
          </cell>
          <cell r="C32">
            <v>7244.38</v>
          </cell>
          <cell r="D32">
            <v>163.75</v>
          </cell>
        </row>
        <row r="33">
          <cell r="B33">
            <v>20446.48</v>
          </cell>
          <cell r="C33">
            <v>5468.41</v>
          </cell>
          <cell r="D33">
            <v>123.61</v>
          </cell>
        </row>
        <row r="34">
          <cell r="B34">
            <v>23905.71</v>
          </cell>
          <cell r="C34">
            <v>6393.58</v>
          </cell>
          <cell r="D34">
            <v>144.52000000000001</v>
          </cell>
        </row>
        <row r="35">
          <cell r="B35">
            <v>24958.83</v>
          </cell>
          <cell r="C35">
            <v>6675.23</v>
          </cell>
          <cell r="D35">
            <v>150.88999999999999</v>
          </cell>
        </row>
        <row r="36">
          <cell r="B36">
            <v>743193.44</v>
          </cell>
          <cell r="C36">
            <v>198766.91</v>
          </cell>
          <cell r="D36">
            <v>4492.8900000000003</v>
          </cell>
        </row>
        <row r="37">
          <cell r="B37">
            <v>59323.14</v>
          </cell>
          <cell r="C37">
            <v>15865.96</v>
          </cell>
          <cell r="D37">
            <v>358.63</v>
          </cell>
        </row>
        <row r="38">
          <cell r="B38">
            <v>165554.71</v>
          </cell>
          <cell r="C38">
            <v>44277.57</v>
          </cell>
          <cell r="D38">
            <v>1000.84</v>
          </cell>
        </row>
        <row r="39">
          <cell r="B39">
            <v>30187.759999999998</v>
          </cell>
          <cell r="C39">
            <v>8073.71</v>
          </cell>
          <cell r="D39">
            <v>182.5</v>
          </cell>
        </row>
        <row r="40">
          <cell r="B40">
            <v>5527.2</v>
          </cell>
          <cell r="C40">
            <v>1478.25</v>
          </cell>
          <cell r="D40">
            <v>33.409999999999997</v>
          </cell>
        </row>
        <row r="41">
          <cell r="B41">
            <v>43130.9</v>
          </cell>
          <cell r="C41">
            <v>11535.35</v>
          </cell>
          <cell r="D41">
            <v>260.74</v>
          </cell>
        </row>
        <row r="42">
          <cell r="B42">
            <v>56237.65</v>
          </cell>
          <cell r="C42">
            <v>15040.75</v>
          </cell>
          <cell r="D42">
            <v>339.98</v>
          </cell>
        </row>
        <row r="43">
          <cell r="B43">
            <v>128285.71</v>
          </cell>
          <cell r="C43">
            <v>34309.980000000003</v>
          </cell>
          <cell r="D43">
            <v>775.54</v>
          </cell>
        </row>
        <row r="44">
          <cell r="B44">
            <v>4336000.09</v>
          </cell>
          <cell r="C44">
            <v>1159662.21</v>
          </cell>
          <cell r="D44">
            <v>26212.799999999999</v>
          </cell>
        </row>
        <row r="45">
          <cell r="B45">
            <v>28308.25</v>
          </cell>
          <cell r="C45">
            <v>7571.04</v>
          </cell>
          <cell r="D45">
            <v>171.13</v>
          </cell>
        </row>
        <row r="46">
          <cell r="B46">
            <v>206630.34</v>
          </cell>
          <cell r="C46">
            <v>55263.24</v>
          </cell>
          <cell r="D46">
            <v>1249.1600000000001</v>
          </cell>
        </row>
        <row r="47">
          <cell r="B47">
            <v>31705.26</v>
          </cell>
          <cell r="C47">
            <v>8479.57</v>
          </cell>
          <cell r="D47">
            <v>191.67</v>
          </cell>
        </row>
        <row r="48">
          <cell r="B48">
            <v>29267.38</v>
          </cell>
          <cell r="C48">
            <v>7827.55</v>
          </cell>
          <cell r="D48">
            <v>176.93</v>
          </cell>
        </row>
        <row r="49">
          <cell r="B49">
            <v>77070.48</v>
          </cell>
          <cell r="C49">
            <v>20612.48</v>
          </cell>
          <cell r="D49">
            <v>465.92</v>
          </cell>
        </row>
        <row r="50">
          <cell r="B50">
            <v>158488.63</v>
          </cell>
          <cell r="C50">
            <v>42387.75</v>
          </cell>
          <cell r="D50">
            <v>958.13</v>
          </cell>
        </row>
        <row r="51">
          <cell r="B51">
            <v>1031848.99</v>
          </cell>
          <cell r="C51">
            <v>275967.77</v>
          </cell>
          <cell r="D51">
            <v>6237.93</v>
          </cell>
        </row>
        <row r="52">
          <cell r="B52">
            <v>1954855.63</v>
          </cell>
          <cell r="C52">
            <v>522825.68</v>
          </cell>
          <cell r="D52">
            <v>11817.86</v>
          </cell>
        </row>
        <row r="53">
          <cell r="B53">
            <v>555485.26</v>
          </cell>
          <cell r="C53">
            <v>148564.4</v>
          </cell>
          <cell r="D53">
            <v>3358.12</v>
          </cell>
        </row>
        <row r="54">
          <cell r="B54">
            <v>244336.73</v>
          </cell>
          <cell r="C54">
            <v>65347.8</v>
          </cell>
          <cell r="D54">
            <v>1477.11</v>
          </cell>
        </row>
        <row r="55">
          <cell r="B55">
            <v>44029.73</v>
          </cell>
          <cell r="C55">
            <v>11775.74</v>
          </cell>
          <cell r="D55">
            <v>266.18</v>
          </cell>
        </row>
        <row r="56">
          <cell r="B56">
            <v>37619.07</v>
          </cell>
          <cell r="C56">
            <v>10061.209999999999</v>
          </cell>
          <cell r="D56">
            <v>227.42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MES"/>
      <sheetName val="Ajuste"/>
      <sheetName val="DIST ANTES AJUSTE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/>
      <sheetData sheetId="2"/>
      <sheetData sheetId="3">
        <row r="6">
          <cell r="B6">
            <v>689345.2451894714</v>
          </cell>
          <cell r="C6">
            <v>93464.440270211737</v>
          </cell>
          <cell r="D6">
            <v>418075.94503989897</v>
          </cell>
          <cell r="E6">
            <v>20798.716011102621</v>
          </cell>
          <cell r="F6">
            <v>19369.125260897839</v>
          </cell>
          <cell r="G6">
            <v>22335.305354206812</v>
          </cell>
          <cell r="H6">
            <v>4341.5331497018115</v>
          </cell>
          <cell r="I6">
            <v>8785.9987173791287</v>
          </cell>
        </row>
        <row r="7">
          <cell r="B7">
            <v>1326266.6875570498</v>
          </cell>
          <cell r="C7">
            <v>179821.03232794467</v>
          </cell>
          <cell r="D7">
            <v>423172.26508407044</v>
          </cell>
          <cell r="E7">
            <v>40015.717250955327</v>
          </cell>
          <cell r="F7">
            <v>37265.253804945198</v>
          </cell>
          <cell r="G7">
            <v>42676.24854916097</v>
          </cell>
          <cell r="H7">
            <v>8337.9780214713664</v>
          </cell>
          <cell r="I7">
            <v>11519.633225646052</v>
          </cell>
        </row>
        <row r="8">
          <cell r="B8">
            <v>1391743.0696470635</v>
          </cell>
          <cell r="C8">
            <v>188698.60643713202</v>
          </cell>
          <cell r="D8">
            <v>199673.23365334899</v>
          </cell>
          <cell r="E8">
            <v>41991.251052059073</v>
          </cell>
          <cell r="F8">
            <v>39104.999911395142</v>
          </cell>
          <cell r="G8">
            <v>45700.764326952805</v>
          </cell>
          <cell r="H8">
            <v>8795.9017066638116</v>
          </cell>
          <cell r="I8">
            <v>10090.250318795817</v>
          </cell>
        </row>
        <row r="9">
          <cell r="B9">
            <v>3839354.2806221829</v>
          </cell>
          <cell r="C9">
            <v>520556.42818308185</v>
          </cell>
          <cell r="D9">
            <v>422732.02566816501</v>
          </cell>
          <cell r="E9">
            <v>115839.83591495658</v>
          </cell>
          <cell r="F9">
            <v>107877.6332228369</v>
          </cell>
          <cell r="G9">
            <v>132645.51051001684</v>
          </cell>
          <cell r="H9">
            <v>24596.47669135698</v>
          </cell>
          <cell r="I9">
            <v>97429.454193438389</v>
          </cell>
        </row>
        <row r="10">
          <cell r="B10">
            <v>4819749.0951054553</v>
          </cell>
          <cell r="C10">
            <v>653482.64080347645</v>
          </cell>
          <cell r="D10">
            <v>124243.94775627437</v>
          </cell>
          <cell r="E10">
            <v>145420.01097707826</v>
          </cell>
          <cell r="F10">
            <v>135424.62783601441</v>
          </cell>
          <cell r="G10">
            <v>156549.0214528105</v>
          </cell>
          <cell r="H10">
            <v>30374.481400367615</v>
          </cell>
          <cell r="I10">
            <v>59028.889988665826</v>
          </cell>
        </row>
        <row r="11">
          <cell r="B11">
            <v>33094132.587119777</v>
          </cell>
          <cell r="C11">
            <v>4487047.0892018937</v>
          </cell>
          <cell r="D11">
            <v>989576.51430090156</v>
          </cell>
          <cell r="E11">
            <v>998506.15433592559</v>
          </cell>
          <cell r="F11">
            <v>929874.25404423755</v>
          </cell>
          <cell r="G11">
            <v>1261647.3562878063</v>
          </cell>
          <cell r="H11">
            <v>217980.86351273066</v>
          </cell>
          <cell r="I11">
            <v>1630746.711238181</v>
          </cell>
        </row>
        <row r="12">
          <cell r="B12">
            <v>5501774.7237324528</v>
          </cell>
          <cell r="C12">
            <v>745954.65518010058</v>
          </cell>
          <cell r="D12">
            <v>0</v>
          </cell>
          <cell r="E12">
            <v>165997.8821823936</v>
          </cell>
          <cell r="F12">
            <v>154588.08760576311</v>
          </cell>
          <cell r="G12">
            <v>174359.32719005775</v>
          </cell>
          <cell r="H12">
            <v>34453.629546647331</v>
          </cell>
          <cell r="I12">
            <v>52302.259331248853</v>
          </cell>
        </row>
        <row r="13">
          <cell r="B13">
            <v>874811.33764974657</v>
          </cell>
          <cell r="C13">
            <v>118610.743139388</v>
          </cell>
          <cell r="D13">
            <v>397573.5447148346</v>
          </cell>
          <cell r="E13">
            <v>26394.543120382536</v>
          </cell>
          <cell r="F13">
            <v>24580.325183247503</v>
          </cell>
          <cell r="G13">
            <v>30043.414009965567</v>
          </cell>
          <cell r="H13">
            <v>5595.3016611623798</v>
          </cell>
          <cell r="I13">
            <v>13778.679187037847</v>
          </cell>
        </row>
        <row r="14">
          <cell r="B14">
            <v>8695795.8788155615</v>
          </cell>
          <cell r="C14">
            <v>1179013.9984417418</v>
          </cell>
          <cell r="D14">
            <v>458396.8330410404</v>
          </cell>
          <cell r="E14">
            <v>262366.92220883298</v>
          </cell>
          <cell r="F14">
            <v>244333.24194962319</v>
          </cell>
          <cell r="G14">
            <v>299076.88687942695</v>
          </cell>
          <cell r="H14">
            <v>55640.563530515014</v>
          </cell>
          <cell r="I14">
            <v>275908.76307384932</v>
          </cell>
        </row>
        <row r="15">
          <cell r="B15">
            <v>1505577.3226081608</v>
          </cell>
          <cell r="C15">
            <v>204132.75126549404</v>
          </cell>
          <cell r="D15">
            <v>229764.34331645325</v>
          </cell>
          <cell r="E15">
            <v>45425.823202198873</v>
          </cell>
          <cell r="F15">
            <v>42303.498559605978</v>
          </cell>
          <cell r="G15">
            <v>79252.086168464593</v>
          </cell>
          <cell r="H15">
            <v>11019.175204421132</v>
          </cell>
          <cell r="I15">
            <v>186562.54124042459</v>
          </cell>
        </row>
        <row r="16">
          <cell r="B16">
            <v>2099074.3804019624</v>
          </cell>
          <cell r="C16">
            <v>284601.67531997577</v>
          </cell>
          <cell r="D16">
            <v>220478.57216378575</v>
          </cell>
          <cell r="E16">
            <v>63332.63679581316</v>
          </cell>
          <cell r="F16">
            <v>58979.494895351054</v>
          </cell>
          <cell r="G16">
            <v>73239.864483933226</v>
          </cell>
          <cell r="H16">
            <v>13483.804454405539</v>
          </cell>
          <cell r="I16">
            <v>30940.18782725235</v>
          </cell>
        </row>
        <row r="17">
          <cell r="B17">
            <v>4414660.5556530515</v>
          </cell>
          <cell r="C17">
            <v>598558.96617645654</v>
          </cell>
          <cell r="D17">
            <v>429859.82217262592</v>
          </cell>
          <cell r="E17">
            <v>133197.80259589746</v>
          </cell>
          <cell r="F17">
            <v>124042.5074894174</v>
          </cell>
          <cell r="G17">
            <v>143233.44273676374</v>
          </cell>
          <cell r="H17">
            <v>27813.608096797489</v>
          </cell>
          <cell r="I17">
            <v>41786.723476677973</v>
          </cell>
        </row>
        <row r="18">
          <cell r="B18">
            <v>2263111.3180513196</v>
          </cell>
          <cell r="C18">
            <v>306842.52027623949</v>
          </cell>
          <cell r="D18">
            <v>258326.36478349182</v>
          </cell>
          <cell r="E18">
            <v>68281.91002969211</v>
          </cell>
          <cell r="F18">
            <v>63588.581533335499</v>
          </cell>
          <cell r="G18">
            <v>91337.513912111477</v>
          </cell>
          <cell r="H18">
            <v>15161.699947042107</v>
          </cell>
          <cell r="I18">
            <v>145026.85526714043</v>
          </cell>
        </row>
        <row r="19">
          <cell r="B19">
            <v>12383263.70153374</v>
          </cell>
          <cell r="C19">
            <v>1678976.9967558659</v>
          </cell>
          <cell r="D19">
            <v>194380.97137862179</v>
          </cell>
          <cell r="E19">
            <v>373624.08521675819</v>
          </cell>
          <cell r="F19">
            <v>347943.19110534812</v>
          </cell>
          <cell r="G19">
            <v>391801.7036358082</v>
          </cell>
          <cell r="H19">
            <v>77515.020603614437</v>
          </cell>
          <cell r="I19">
            <v>116934.13417462536</v>
          </cell>
        </row>
        <row r="20">
          <cell r="B20">
            <v>1570661.0452431662</v>
          </cell>
          <cell r="C20">
            <v>212957.08691220844</v>
          </cell>
          <cell r="D20">
            <v>211260.30612997516</v>
          </cell>
          <cell r="E20">
            <v>47389.509473775157</v>
          </cell>
          <cell r="F20">
            <v>44132.211749573376</v>
          </cell>
          <cell r="G20">
            <v>50401.824814724285</v>
          </cell>
          <cell r="H20">
            <v>9867.452236053412</v>
          </cell>
          <cell r="I20">
            <v>9894.6361224386619</v>
          </cell>
        </row>
        <row r="21">
          <cell r="B21">
            <v>1100923.0168121383</v>
          </cell>
          <cell r="C21">
            <v>149267.95237167832</v>
          </cell>
          <cell r="D21">
            <v>687564.82964244252</v>
          </cell>
          <cell r="E21">
            <v>33216.716243383751</v>
          </cell>
          <cell r="F21">
            <v>30933.57923972639</v>
          </cell>
          <cell r="G21">
            <v>35438.120484040344</v>
          </cell>
          <cell r="H21">
            <v>6921.9380301268884</v>
          </cell>
          <cell r="I21">
            <v>11086.756176490879</v>
          </cell>
        </row>
        <row r="22">
          <cell r="B22">
            <v>9592476.7804972827</v>
          </cell>
          <cell r="C22">
            <v>1300589.9128062311</v>
          </cell>
          <cell r="D22">
            <v>128023.93021244182</v>
          </cell>
          <cell r="E22">
            <v>289421.30666014855</v>
          </cell>
          <cell r="F22">
            <v>269528.05502181646</v>
          </cell>
          <cell r="G22">
            <v>309756.8377815148</v>
          </cell>
          <cell r="H22">
            <v>60361.133222335025</v>
          </cell>
          <cell r="I22">
            <v>125045.37369445557</v>
          </cell>
        </row>
        <row r="23">
          <cell r="B23">
            <v>11875546.944826167</v>
          </cell>
          <cell r="C23">
            <v>1610138.5407230093</v>
          </cell>
          <cell r="D23">
            <v>438120.68777255132</v>
          </cell>
          <cell r="E23">
            <v>358305.40897919139</v>
          </cell>
          <cell r="F23">
            <v>333677.43749887857</v>
          </cell>
          <cell r="G23">
            <v>484931.93951105961</v>
          </cell>
          <cell r="H23">
            <v>79844.820979099764</v>
          </cell>
          <cell r="I23">
            <v>836749.10706816043</v>
          </cell>
        </row>
        <row r="24">
          <cell r="B24">
            <v>1843677.3624730706</v>
          </cell>
          <cell r="C24">
            <v>249973.83187001903</v>
          </cell>
          <cell r="D24">
            <v>2305171.4742397568</v>
          </cell>
          <cell r="E24">
            <v>55626.875711661087</v>
          </cell>
          <cell r="F24">
            <v>51803.385470502719</v>
          </cell>
          <cell r="G24">
            <v>65035.602899293372</v>
          </cell>
          <cell r="H24">
            <v>11878.871367382631</v>
          </cell>
          <cell r="I24">
            <v>26089.329039609354</v>
          </cell>
        </row>
        <row r="25">
          <cell r="B25">
            <v>25201978.424157545</v>
          </cell>
          <cell r="C25">
            <v>3416994.3461888945</v>
          </cell>
          <cell r="D25">
            <v>1022359.1896480827</v>
          </cell>
          <cell r="E25">
            <v>760386.46691650408</v>
          </cell>
          <cell r="F25">
            <v>708121.62318845454</v>
          </cell>
          <cell r="G25">
            <v>970959.90792789694</v>
          </cell>
          <cell r="H25">
            <v>166511.42587431113</v>
          </cell>
          <cell r="I25">
            <v>1197253.9714977667</v>
          </cell>
        </row>
        <row r="26">
          <cell r="B26">
            <v>3720976.8588972832</v>
          </cell>
          <cell r="C26">
            <v>504506.30025477672</v>
          </cell>
          <cell r="D26">
            <v>400404.03420579957</v>
          </cell>
          <cell r="E26">
            <v>112268.18808255655</v>
          </cell>
          <cell r="F26">
            <v>104551.48120615422</v>
          </cell>
          <cell r="G26">
            <v>122875.95095209894</v>
          </cell>
          <cell r="H26">
            <v>23551.605944106788</v>
          </cell>
          <cell r="I26">
            <v>49058.395916950605</v>
          </cell>
        </row>
        <row r="27">
          <cell r="B27">
            <v>605867.7352209246</v>
          </cell>
          <cell r="C27">
            <v>82146.194988627016</v>
          </cell>
          <cell r="D27">
            <v>263748.5896179736</v>
          </cell>
          <cell r="E27">
            <v>18280.057648227928</v>
          </cell>
          <cell r="F27">
            <v>17023.585804297374</v>
          </cell>
          <cell r="G27">
            <v>20575.05314034703</v>
          </cell>
          <cell r="H27">
            <v>3863.4285227378714</v>
          </cell>
          <cell r="I27">
            <v>6820.1779146141644</v>
          </cell>
        </row>
        <row r="28">
          <cell r="B28">
            <v>2767722.6142963828</v>
          </cell>
          <cell r="C28">
            <v>375259.92494891299</v>
          </cell>
          <cell r="D28">
            <v>172339.94142861044</v>
          </cell>
          <cell r="E28">
            <v>83506.889271405875</v>
          </cell>
          <cell r="F28">
            <v>77767.078478628624</v>
          </cell>
          <cell r="G28">
            <v>88310.915708831511</v>
          </cell>
          <cell r="H28">
            <v>17362.39204008404</v>
          </cell>
          <cell r="I28">
            <v>23603.718954621854</v>
          </cell>
        </row>
        <row r="29">
          <cell r="B29">
            <v>2752557.8557792641</v>
          </cell>
          <cell r="C29">
            <v>373203.82068168314</v>
          </cell>
          <cell r="D29">
            <v>352060.15074448771</v>
          </cell>
          <cell r="E29">
            <v>83049.342895843307</v>
          </cell>
          <cell r="F29">
            <v>77340.981239654735</v>
          </cell>
          <cell r="G29">
            <v>113595.19083910664</v>
          </cell>
          <cell r="H29">
            <v>18567.047941076071</v>
          </cell>
          <cell r="I29">
            <v>226207.03126518469</v>
          </cell>
        </row>
        <row r="30">
          <cell r="B30">
            <v>43103312.22047475</v>
          </cell>
          <cell r="C30">
            <v>5844135.3955313731</v>
          </cell>
          <cell r="D30">
            <v>637379.97420011612</v>
          </cell>
          <cell r="E30">
            <v>1300500.0928751789</v>
          </cell>
          <cell r="F30">
            <v>1211110.76712437</v>
          </cell>
          <cell r="G30">
            <v>1474229.7297570067</v>
          </cell>
          <cell r="H30">
            <v>275383.7363201105</v>
          </cell>
          <cell r="I30">
            <v>1568379.686148122</v>
          </cell>
        </row>
        <row r="31">
          <cell r="B31">
            <v>1109892.5883996668</v>
          </cell>
          <cell r="C31">
            <v>150484.086305618</v>
          </cell>
          <cell r="D31">
            <v>208622.82749668049</v>
          </cell>
          <cell r="E31">
            <v>33487.343231538842</v>
          </cell>
          <cell r="F31">
            <v>31185.60499090813</v>
          </cell>
          <cell r="G31">
            <v>35062.537559334603</v>
          </cell>
          <cell r="H31">
            <v>6944.8241789901249</v>
          </cell>
          <cell r="I31">
            <v>7904.2223181046966</v>
          </cell>
        </row>
        <row r="32">
          <cell r="B32">
            <v>1910508.4699367655</v>
          </cell>
          <cell r="C32">
            <v>259035.08583664551</v>
          </cell>
          <cell r="D32">
            <v>177320.63754024863</v>
          </cell>
          <cell r="E32">
            <v>57643.283343151772</v>
          </cell>
          <cell r="F32">
            <v>53681.196514492774</v>
          </cell>
          <cell r="G32">
            <v>60972.161950064299</v>
          </cell>
          <cell r="H32">
            <v>11985.585280308487</v>
          </cell>
          <cell r="I32">
            <v>37895.296548707083</v>
          </cell>
        </row>
        <row r="33">
          <cell r="B33">
            <v>1096486.4091449354</v>
          </cell>
          <cell r="C33">
            <v>148666.41771153323</v>
          </cell>
          <cell r="D33">
            <v>544512.6026597562</v>
          </cell>
          <cell r="E33">
            <v>33082.855858763571</v>
          </cell>
          <cell r="F33">
            <v>30808.919988240414</v>
          </cell>
          <cell r="G33">
            <v>36186.753159114989</v>
          </cell>
          <cell r="H33">
            <v>6939.009686974925</v>
          </cell>
          <cell r="I33">
            <v>8917.8794995251756</v>
          </cell>
        </row>
        <row r="34">
          <cell r="B34">
            <v>1529477.4833865655</v>
          </cell>
          <cell r="C34">
            <v>207373.23996298958</v>
          </cell>
          <cell r="D34">
            <v>240132.53090765656</v>
          </cell>
          <cell r="E34">
            <v>46146.931700076901</v>
          </cell>
          <cell r="F34">
            <v>42975.041775379934</v>
          </cell>
          <cell r="G34">
            <v>49352.746469224992</v>
          </cell>
          <cell r="H34">
            <v>9622.4668395101216</v>
          </cell>
          <cell r="I34">
            <v>20908.451887034895</v>
          </cell>
        </row>
        <row r="35">
          <cell r="B35">
            <v>1457611.6074303421</v>
          </cell>
          <cell r="C35">
            <v>197629.35022211255</v>
          </cell>
          <cell r="D35">
            <v>223984.21945095982</v>
          </cell>
          <cell r="E35">
            <v>43978.616269581376</v>
          </cell>
          <cell r="F35">
            <v>40955.764772963485</v>
          </cell>
          <cell r="G35">
            <v>47563.774929931991</v>
          </cell>
          <cell r="H35">
            <v>9197.0666465332233</v>
          </cell>
          <cell r="I35">
            <v>14174.816631778131</v>
          </cell>
        </row>
        <row r="36">
          <cell r="B36">
            <v>13517839.263040338</v>
          </cell>
          <cell r="C36">
            <v>1832807.7087968013</v>
          </cell>
          <cell r="D36">
            <v>0</v>
          </cell>
          <cell r="E36">
            <v>407856.15583416977</v>
          </cell>
          <cell r="F36">
            <v>379822.33474278497</v>
          </cell>
          <cell r="G36">
            <v>565716.71709534177</v>
          </cell>
          <cell r="H36">
            <v>91578.906035458611</v>
          </cell>
          <cell r="I36">
            <v>1038178.15728435</v>
          </cell>
        </row>
        <row r="37">
          <cell r="B37">
            <v>2606103.0963855423</v>
          </cell>
          <cell r="C37">
            <v>353346.8444760702</v>
          </cell>
          <cell r="D37">
            <v>205780.64251839783</v>
          </cell>
          <cell r="E37">
            <v>78630.554222215433</v>
          </cell>
          <cell r="F37">
            <v>73225.915812131105</v>
          </cell>
          <cell r="G37">
            <v>88619.847609041244</v>
          </cell>
          <cell r="H37">
            <v>16624.229205667431</v>
          </cell>
          <cell r="I37">
            <v>27888.151770326385</v>
          </cell>
        </row>
        <row r="38">
          <cell r="B38">
            <v>9555035.5089408066</v>
          </cell>
          <cell r="C38">
            <v>1295513.461494819</v>
          </cell>
          <cell r="D38">
            <v>313626.99962736142</v>
          </cell>
          <cell r="E38">
            <v>288291.64003225538</v>
          </cell>
          <cell r="F38">
            <v>268476.03560389392</v>
          </cell>
          <cell r="G38">
            <v>312266.43113576487</v>
          </cell>
          <cell r="H38">
            <v>60313.106292357596</v>
          </cell>
          <cell r="I38">
            <v>211609.152178199</v>
          </cell>
        </row>
        <row r="39">
          <cell r="B39">
            <v>2038722.1095203154</v>
          </cell>
          <cell r="C39">
            <v>276418.85072399583</v>
          </cell>
          <cell r="D39">
            <v>299287.92481917876</v>
          </cell>
          <cell r="E39">
            <v>61511.706809799194</v>
          </cell>
          <cell r="F39">
            <v>57283.7253548812</v>
          </cell>
          <cell r="G39">
            <v>65376.429277002768</v>
          </cell>
          <cell r="H39">
            <v>12805.694633602852</v>
          </cell>
          <cell r="I39">
            <v>19491.803876966136</v>
          </cell>
        </row>
        <row r="40">
          <cell r="B40">
            <v>1959626.4594034571</v>
          </cell>
          <cell r="C40">
            <v>265694.71761516808</v>
          </cell>
          <cell r="D40">
            <v>261283.97700297923</v>
          </cell>
          <cell r="E40">
            <v>59125.256505468155</v>
          </cell>
          <cell r="F40">
            <v>55061.306821012622</v>
          </cell>
          <cell r="G40">
            <v>57120.073201709922</v>
          </cell>
          <cell r="H40">
            <v>12020.35163212587</v>
          </cell>
          <cell r="I40">
            <v>4020.7301905700674</v>
          </cell>
        </row>
        <row r="41">
          <cell r="B41">
            <v>2108763.9709872762</v>
          </cell>
          <cell r="C41">
            <v>285915.43292853155</v>
          </cell>
          <cell r="D41">
            <v>405023.69747535995</v>
          </cell>
          <cell r="E41">
            <v>63624.988649252831</v>
          </cell>
          <cell r="F41">
            <v>59251.751571317996</v>
          </cell>
          <cell r="G41">
            <v>70521.754280115783</v>
          </cell>
          <cell r="H41">
            <v>13391.88762145898</v>
          </cell>
          <cell r="I41">
            <v>26970.208028850411</v>
          </cell>
        </row>
        <row r="42">
          <cell r="B42">
            <v>2898196.2578553432</v>
          </cell>
          <cell r="C42">
            <v>392950.11102679552</v>
          </cell>
          <cell r="D42">
            <v>128146.65874297843</v>
          </cell>
          <cell r="E42">
            <v>87443.500485271812</v>
          </cell>
          <cell r="F42">
            <v>81433.108494183369</v>
          </cell>
          <cell r="G42">
            <v>96181.93440630188</v>
          </cell>
          <cell r="H42">
            <v>18367.909587527349</v>
          </cell>
          <cell r="I42">
            <v>27692.313016898588</v>
          </cell>
        </row>
        <row r="43">
          <cell r="B43">
            <v>6799436.0514288014</v>
          </cell>
          <cell r="C43">
            <v>921897.24767281348</v>
          </cell>
          <cell r="D43">
            <v>397360.93902651133</v>
          </cell>
          <cell r="E43">
            <v>205150.52712190096</v>
          </cell>
          <cell r="F43">
            <v>191049.59215020237</v>
          </cell>
          <cell r="G43">
            <v>224762.1428155977</v>
          </cell>
          <cell r="H43">
            <v>43047.941436277812</v>
          </cell>
          <cell r="I43">
            <v>164699.51035819598</v>
          </cell>
        </row>
        <row r="44">
          <cell r="B44">
            <v>140715761.39822057</v>
          </cell>
          <cell r="C44">
            <v>19078857.738921013</v>
          </cell>
          <cell r="D44">
            <v>0</v>
          </cell>
          <cell r="E44">
            <v>4245633.3719082912</v>
          </cell>
          <cell r="F44">
            <v>3953811.5510289753</v>
          </cell>
          <cell r="G44">
            <v>5060869.5765945325</v>
          </cell>
          <cell r="H44">
            <v>911535.48827084235</v>
          </cell>
          <cell r="I44">
            <v>3402569.6130445753</v>
          </cell>
        </row>
        <row r="45">
          <cell r="B45">
            <v>747450.4778469929</v>
          </cell>
          <cell r="C45">
            <v>101342.60137764443</v>
          </cell>
          <cell r="D45">
            <v>183772.54430797888</v>
          </cell>
          <cell r="E45">
            <v>22551.849358995962</v>
          </cell>
          <cell r="F45">
            <v>21001.757775564518</v>
          </cell>
          <cell r="G45">
            <v>28167.071104287454</v>
          </cell>
          <cell r="H45">
            <v>4906.6823817318618</v>
          </cell>
          <cell r="I45">
            <v>10178.528196439938</v>
          </cell>
        </row>
        <row r="46">
          <cell r="B46">
            <v>3118789.7985352571</v>
          </cell>
          <cell r="C46">
            <v>422859.14696399734</v>
          </cell>
          <cell r="D46">
            <v>301259.7836941331</v>
          </cell>
          <cell r="E46">
            <v>94099.181980883499</v>
          </cell>
          <cell r="F46">
            <v>87631.314225600887</v>
          </cell>
          <cell r="G46">
            <v>139082.94702893111</v>
          </cell>
          <cell r="H46">
            <v>21560.690374808106</v>
          </cell>
          <cell r="I46">
            <v>306704.13423148415</v>
          </cell>
        </row>
        <row r="47">
          <cell r="B47">
            <v>1541395.4428509974</v>
          </cell>
          <cell r="C47">
            <v>208989.12890101742</v>
          </cell>
          <cell r="D47">
            <v>197370.22211313166</v>
          </cell>
          <cell r="E47">
            <v>46506.516965239643</v>
          </cell>
          <cell r="F47">
            <v>43309.911102067126</v>
          </cell>
          <cell r="G47">
            <v>51591.241515516864</v>
          </cell>
          <cell r="H47">
            <v>9790.961863777311</v>
          </cell>
          <cell r="I47">
            <v>19219.418970765895</v>
          </cell>
        </row>
        <row r="48">
          <cell r="B48">
            <v>1727248.1814161472</v>
          </cell>
          <cell r="C48">
            <v>234187.8553128237</v>
          </cell>
          <cell r="D48">
            <v>353589.26715370559</v>
          </cell>
          <cell r="E48">
            <v>52114.009232950819</v>
          </cell>
          <cell r="F48">
            <v>48531.974813750654</v>
          </cell>
          <cell r="G48">
            <v>56287.252782321892</v>
          </cell>
          <cell r="H48">
            <v>10894.598491036475</v>
          </cell>
          <cell r="I48">
            <v>13647.495065039038</v>
          </cell>
        </row>
        <row r="49">
          <cell r="B49">
            <v>4969563.8499568673</v>
          </cell>
          <cell r="C49">
            <v>673795.17986045824</v>
          </cell>
          <cell r="D49">
            <v>303827.40247490158</v>
          </cell>
          <cell r="E49">
            <v>149940.17674019324</v>
          </cell>
          <cell r="F49">
            <v>139634.10181820663</v>
          </cell>
          <cell r="G49">
            <v>160209.45868432749</v>
          </cell>
          <cell r="H49">
            <v>31257.812380967902</v>
          </cell>
          <cell r="I49">
            <v>92022.630568618508</v>
          </cell>
        </row>
        <row r="50">
          <cell r="B50">
            <v>4302913.0941423988</v>
          </cell>
          <cell r="C50">
            <v>583407.75714760087</v>
          </cell>
          <cell r="D50">
            <v>316566.12456658122</v>
          </cell>
          <cell r="E50">
            <v>129826.19168637949</v>
          </cell>
          <cell r="F50">
            <v>120902.64336243964</v>
          </cell>
          <cell r="G50">
            <v>161061.87521176634</v>
          </cell>
          <cell r="H50">
            <v>28191.74639745165</v>
          </cell>
          <cell r="I50">
            <v>186481.05766678811</v>
          </cell>
        </row>
        <row r="51">
          <cell r="B51">
            <v>38696760.478770532</v>
          </cell>
          <cell r="C51">
            <v>5246675.8573799813</v>
          </cell>
          <cell r="D51">
            <v>971541.50425454392</v>
          </cell>
          <cell r="E51">
            <v>1167546.9473303701</v>
          </cell>
          <cell r="F51">
            <v>1087296.0997992654</v>
          </cell>
          <cell r="G51">
            <v>1352640.7773160113</v>
          </cell>
          <cell r="H51">
            <v>248699.72879770974</v>
          </cell>
          <cell r="I51">
            <v>1133416.6391673444</v>
          </cell>
        </row>
        <row r="52">
          <cell r="B52">
            <v>74772003.191165254</v>
          </cell>
          <cell r="C52">
            <v>10137914.882507404</v>
          </cell>
          <cell r="D52">
            <v>1725360.7967191308</v>
          </cell>
          <cell r="E52">
            <v>2255998.2538604098</v>
          </cell>
          <cell r="F52">
            <v>2100933.1645338731</v>
          </cell>
          <cell r="G52">
            <v>2604164.4092656062</v>
          </cell>
          <cell r="H52">
            <v>480072.95588600839</v>
          </cell>
          <cell r="I52">
            <v>827189.28516183724</v>
          </cell>
        </row>
        <row r="53">
          <cell r="B53">
            <v>20148424.51029728</v>
          </cell>
          <cell r="C53">
            <v>2731811.4262687811</v>
          </cell>
          <cell r="D53">
            <v>576763.29588876839</v>
          </cell>
          <cell r="E53">
            <v>607912.16762337415</v>
          </cell>
          <cell r="F53">
            <v>566127.58061555587</v>
          </cell>
          <cell r="G53">
            <v>708724.49595118198</v>
          </cell>
          <cell r="H53">
            <v>129715.55188251183</v>
          </cell>
          <cell r="I53">
            <v>753583.35105730174</v>
          </cell>
        </row>
        <row r="54">
          <cell r="B54">
            <v>6517665.5981958751</v>
          </cell>
          <cell r="C54">
            <v>883693.5788423667</v>
          </cell>
          <cell r="D54">
            <v>536012.281897226</v>
          </cell>
          <cell r="E54">
            <v>196649.03407047392</v>
          </cell>
          <cell r="F54">
            <v>183132.4456497276</v>
          </cell>
          <cell r="G54">
            <v>245002.42771849595</v>
          </cell>
          <cell r="H54">
            <v>42754.799472683248</v>
          </cell>
          <cell r="I54">
            <v>159828.25897846653</v>
          </cell>
        </row>
        <row r="55">
          <cell r="B55">
            <v>1312632.8617939923</v>
          </cell>
          <cell r="C55">
            <v>177972.49874596379</v>
          </cell>
          <cell r="D55">
            <v>177838.65184251009</v>
          </cell>
          <cell r="E55">
            <v>39604.361299303411</v>
          </cell>
          <cell r="F55">
            <v>36882.172316408622</v>
          </cell>
          <cell r="G55">
            <v>48081.456881631035</v>
          </cell>
          <cell r="H55">
            <v>8547.0415432507689</v>
          </cell>
          <cell r="I55">
            <v>16211.539922554279</v>
          </cell>
        </row>
        <row r="56">
          <cell r="B56">
            <v>1777792.9985825873</v>
          </cell>
          <cell r="C56">
            <v>241040.94194062587</v>
          </cell>
          <cell r="D56">
            <v>146694.97690357175</v>
          </cell>
          <cell r="E56">
            <v>53639.032227769989</v>
          </cell>
          <cell r="F56">
            <v>49952.175942100934</v>
          </cell>
          <cell r="G56">
            <v>59759.585910104783</v>
          </cell>
          <cell r="H56">
            <v>11305.474842772106</v>
          </cell>
          <cell r="I56">
            <v>18701.689320505182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"/>
      <sheetName val="Hoja1"/>
      <sheetName val="NL"/>
    </sheetNames>
    <sheetDataSet>
      <sheetData sheetId="0">
        <row r="6">
          <cell r="C6">
            <v>244115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1434936</v>
          </cell>
        </row>
        <row r="10">
          <cell r="C10">
            <v>481749</v>
          </cell>
        </row>
        <row r="11">
          <cell r="C11">
            <v>8020737</v>
          </cell>
        </row>
        <row r="12">
          <cell r="C12">
            <v>686822</v>
          </cell>
        </row>
        <row r="13">
          <cell r="C13">
            <v>3179596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2076953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95999</v>
          </cell>
        </row>
        <row r="22">
          <cell r="C22">
            <v>993561</v>
          </cell>
        </row>
        <row r="23">
          <cell r="C23">
            <v>21817466</v>
          </cell>
        </row>
        <row r="24">
          <cell r="C24">
            <v>0</v>
          </cell>
        </row>
        <row r="25">
          <cell r="C25">
            <v>3318094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5161274</v>
          </cell>
        </row>
        <row r="31">
          <cell r="C31">
            <v>0</v>
          </cell>
        </row>
        <row r="32">
          <cell r="C32">
            <v>841328</v>
          </cell>
        </row>
        <row r="33">
          <cell r="C33">
            <v>143716</v>
          </cell>
        </row>
        <row r="34">
          <cell r="C34">
            <v>79071</v>
          </cell>
        </row>
        <row r="35">
          <cell r="C35">
            <v>173970</v>
          </cell>
        </row>
        <row r="36">
          <cell r="C36">
            <v>0</v>
          </cell>
        </row>
        <row r="37">
          <cell r="C37">
            <v>245553</v>
          </cell>
        </row>
        <row r="38">
          <cell r="C38">
            <v>1734624</v>
          </cell>
        </row>
        <row r="39">
          <cell r="C39">
            <v>62841</v>
          </cell>
        </row>
        <row r="40">
          <cell r="C40">
            <v>79537</v>
          </cell>
        </row>
        <row r="41">
          <cell r="C41">
            <v>554287</v>
          </cell>
        </row>
        <row r="42">
          <cell r="C42">
            <v>0</v>
          </cell>
        </row>
        <row r="43">
          <cell r="C43">
            <v>733199</v>
          </cell>
        </row>
        <row r="44">
          <cell r="C44">
            <v>1007238</v>
          </cell>
        </row>
        <row r="45">
          <cell r="C45">
            <v>22627</v>
          </cell>
        </row>
        <row r="46">
          <cell r="C46">
            <v>1569040</v>
          </cell>
        </row>
        <row r="47">
          <cell r="C47">
            <v>169259</v>
          </cell>
        </row>
        <row r="48">
          <cell r="C48">
            <v>0</v>
          </cell>
        </row>
        <row r="49">
          <cell r="C49">
            <v>880214</v>
          </cell>
        </row>
        <row r="50">
          <cell r="C50">
            <v>3081007</v>
          </cell>
        </row>
        <row r="51">
          <cell r="C51">
            <v>6982608</v>
          </cell>
        </row>
        <row r="52">
          <cell r="C52">
            <v>23316398</v>
          </cell>
        </row>
        <row r="53">
          <cell r="C53">
            <v>1198</v>
          </cell>
        </row>
        <row r="54">
          <cell r="C54">
            <v>451742</v>
          </cell>
        </row>
        <row r="55">
          <cell r="C55">
            <v>36765</v>
          </cell>
        </row>
        <row r="56">
          <cell r="C5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"/>
      <sheetName val="COEF Art 14 F I"/>
    </sheetNames>
    <sheetDataSet>
      <sheetData sheetId="0"/>
      <sheetData sheetId="1">
        <row r="6">
          <cell r="B6">
            <v>-2032.12</v>
          </cell>
        </row>
        <row r="7">
          <cell r="B7">
            <v>-3688.34</v>
          </cell>
        </row>
        <row r="8">
          <cell r="B8">
            <v>-4557.1499999999996</v>
          </cell>
        </row>
        <row r="9">
          <cell r="B9">
            <v>-17490.16</v>
          </cell>
        </row>
        <row r="10">
          <cell r="B10">
            <v>-14496.64</v>
          </cell>
        </row>
        <row r="11">
          <cell r="B11">
            <v>-239277.06</v>
          </cell>
        </row>
        <row r="12">
          <cell r="B12">
            <v>-13298.33</v>
          </cell>
        </row>
        <row r="13">
          <cell r="B13">
            <v>-3850.22</v>
          </cell>
        </row>
        <row r="14">
          <cell r="B14">
            <v>-38600.82</v>
          </cell>
        </row>
        <row r="15">
          <cell r="B15">
            <v>-27241.02</v>
          </cell>
        </row>
        <row r="16">
          <cell r="B16">
            <v>-10100.49</v>
          </cell>
        </row>
        <row r="17">
          <cell r="B17">
            <v>-13159.98</v>
          </cell>
        </row>
        <row r="18">
          <cell r="B18">
            <v>-20150.150000000001</v>
          </cell>
        </row>
        <row r="19">
          <cell r="B19">
            <v>-29451.02</v>
          </cell>
        </row>
        <row r="20">
          <cell r="B20">
            <v>-4264.37</v>
          </cell>
        </row>
        <row r="21">
          <cell r="B21">
            <v>-3071.33</v>
          </cell>
        </row>
        <row r="22">
          <cell r="B22">
            <v>-27494.38</v>
          </cell>
        </row>
        <row r="23">
          <cell r="B23">
            <v>-109960.16</v>
          </cell>
        </row>
        <row r="24">
          <cell r="B24">
            <v>-9400.59</v>
          </cell>
        </row>
        <row r="25">
          <cell r="B25">
            <v>-189837.35</v>
          </cell>
        </row>
        <row r="26">
          <cell r="B26">
            <v>-12700.39</v>
          </cell>
        </row>
        <row r="27">
          <cell r="B27">
            <v>-2492.85</v>
          </cell>
        </row>
        <row r="28">
          <cell r="B28">
            <v>-7137.17</v>
          </cell>
        </row>
        <row r="29">
          <cell r="B29">
            <v>-26381.919999999998</v>
          </cell>
        </row>
        <row r="30">
          <cell r="B30">
            <v>-185174.32</v>
          </cell>
        </row>
        <row r="31">
          <cell r="B31">
            <v>-2599.21</v>
          </cell>
        </row>
        <row r="32">
          <cell r="B32">
            <v>-4936.1899999999996</v>
          </cell>
        </row>
        <row r="33">
          <cell r="B33">
            <v>-3726.07</v>
          </cell>
        </row>
        <row r="34">
          <cell r="B34">
            <v>-4356.47</v>
          </cell>
        </row>
        <row r="35">
          <cell r="B35">
            <v>-4548.38</v>
          </cell>
        </row>
        <row r="36">
          <cell r="B36">
            <v>-135436.22</v>
          </cell>
        </row>
        <row r="37">
          <cell r="B37">
            <v>-10810.78</v>
          </cell>
        </row>
        <row r="38">
          <cell r="B38">
            <v>-30169.94</v>
          </cell>
        </row>
        <row r="39">
          <cell r="B39">
            <v>-5501.28</v>
          </cell>
        </row>
        <row r="40">
          <cell r="B40">
            <v>-1007.25</v>
          </cell>
        </row>
        <row r="41">
          <cell r="B41">
            <v>-7859.98</v>
          </cell>
        </row>
        <row r="42">
          <cell r="B42">
            <v>-10248.5</v>
          </cell>
        </row>
        <row r="43">
          <cell r="B43">
            <v>-23378.21</v>
          </cell>
        </row>
        <row r="44">
          <cell r="B44">
            <v>-790173.07</v>
          </cell>
        </row>
        <row r="45">
          <cell r="B45">
            <v>-5158.7700000000004</v>
          </cell>
        </row>
        <row r="46">
          <cell r="B46">
            <v>-37655.379999999997</v>
          </cell>
        </row>
        <row r="47">
          <cell r="B47">
            <v>-5777.82</v>
          </cell>
        </row>
        <row r="48">
          <cell r="B48">
            <v>-5333.55</v>
          </cell>
        </row>
        <row r="49">
          <cell r="B49">
            <v>-14044.98</v>
          </cell>
        </row>
        <row r="50">
          <cell r="B50">
            <v>-28882.25</v>
          </cell>
        </row>
        <row r="51">
          <cell r="B51">
            <v>-188039.5</v>
          </cell>
        </row>
        <row r="52">
          <cell r="B52">
            <v>-356244.06</v>
          </cell>
        </row>
        <row r="53">
          <cell r="B53">
            <v>-101229.12</v>
          </cell>
        </row>
        <row r="54">
          <cell r="B54">
            <v>-44526.82</v>
          </cell>
        </row>
        <row r="55">
          <cell r="B55">
            <v>-8023.78</v>
          </cell>
        </row>
        <row r="56">
          <cell r="B56">
            <v>-6855.53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"/>
      <sheetName val="Hoja2"/>
      <sheetName val="N.L.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MES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MES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"/>
      <sheetName val="Hoja1"/>
      <sheetName val="N.L.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MES"/>
      <sheetName val="Ajuste"/>
      <sheetName val="DIST ANTES AJUSTE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/>
      <sheetData sheetId="2"/>
      <sheetData sheetId="3">
        <row r="7">
          <cell r="C7">
            <v>802970.45870074758</v>
          </cell>
          <cell r="E7">
            <v>112593.84655748151</v>
          </cell>
          <cell r="G7">
            <v>1562123.8309265978</v>
          </cell>
          <cell r="I7">
            <v>21462.285184418502</v>
          </cell>
          <cell r="K7">
            <v>65542.318993450986</v>
          </cell>
          <cell r="M7">
            <v>20724.039025125381</v>
          </cell>
          <cell r="O7">
            <v>4340.6279786178538</v>
          </cell>
          <cell r="Q7">
            <v>7594.4655603637048</v>
          </cell>
          <cell r="S7">
            <v>2839.331836227675</v>
          </cell>
        </row>
        <row r="8">
          <cell r="C8">
            <v>1531600.1261335982</v>
          </cell>
          <cell r="E8">
            <v>214415.93162606051</v>
          </cell>
          <cell r="G8">
            <v>410639.20425352047</v>
          </cell>
          <cell r="I8">
            <v>41292.392041922423</v>
          </cell>
          <cell r="K8">
            <v>122634.21643584053</v>
          </cell>
          <cell r="M8">
            <v>39722.837741767857</v>
          </cell>
          <cell r="O8">
            <v>8332.7703757813542</v>
          </cell>
          <cell r="Q8">
            <v>9874.1151267145178</v>
          </cell>
          <cell r="S8">
            <v>965.14926083648209</v>
          </cell>
        </row>
        <row r="9">
          <cell r="C9">
            <v>1644843.2426076245</v>
          </cell>
          <cell r="E9">
            <v>231263.07811936241</v>
          </cell>
          <cell r="G9">
            <v>334296.45844653784</v>
          </cell>
          <cell r="I9">
            <v>43330.953932383047</v>
          </cell>
          <cell r="K9">
            <v>138512.68991734239</v>
          </cell>
          <cell r="M9">
            <v>42106.818359032433</v>
          </cell>
          <cell r="O9">
            <v>8796.2645678774643</v>
          </cell>
          <cell r="Q9">
            <v>8750.8767069861024</v>
          </cell>
          <cell r="S9">
            <v>372.26420702650569</v>
          </cell>
        </row>
        <row r="10">
          <cell r="C10">
            <v>4968947.1794895204</v>
          </cell>
          <cell r="E10">
            <v>709759.22653596185</v>
          </cell>
          <cell r="G10">
            <v>1730857.5660766722</v>
          </cell>
          <cell r="I10">
            <v>119535.62867995718</v>
          </cell>
          <cell r="K10">
            <v>494731.158820429</v>
          </cell>
          <cell r="M10">
            <v>121006.70917635667</v>
          </cell>
          <cell r="O10">
            <v>24863.381784930811</v>
          </cell>
          <cell r="Q10">
            <v>89950.802527697393</v>
          </cell>
          <cell r="S10">
            <v>267335.31010227127</v>
          </cell>
        </row>
        <row r="11">
          <cell r="C11">
            <v>5647336.418404297</v>
          </cell>
          <cell r="E11">
            <v>792746.6164830745</v>
          </cell>
          <cell r="G11">
            <v>2066032.5140360731</v>
          </cell>
          <cell r="I11">
            <v>150059.53951413484</v>
          </cell>
          <cell r="K11">
            <v>466910.69101523852</v>
          </cell>
          <cell r="M11">
            <v>145270.38863260238</v>
          </cell>
          <cell r="O11">
            <v>30394.610027483061</v>
          </cell>
          <cell r="Q11">
            <v>51566.266561736142</v>
          </cell>
          <cell r="S11">
            <v>9598.3936581696671</v>
          </cell>
        </row>
        <row r="12">
          <cell r="C12">
            <v>45291433.336353108</v>
          </cell>
          <cell r="E12">
            <v>6527359.46540902</v>
          </cell>
          <cell r="G12">
            <v>1769783.1949887709</v>
          </cell>
          <cell r="I12">
            <v>1030362.827749314</v>
          </cell>
          <cell r="K12">
            <v>4906824.1842009239</v>
          </cell>
          <cell r="M12">
            <v>1070696.1996746052</v>
          </cell>
          <cell r="O12">
            <v>217722.895036498</v>
          </cell>
          <cell r="Q12">
            <v>1407726.5127494058</v>
          </cell>
          <cell r="S12">
            <v>2231428.6322022169</v>
          </cell>
        </row>
        <row r="13">
          <cell r="C13">
            <v>6274246.2031867011</v>
          </cell>
          <cell r="E13">
            <v>876266.77992427489</v>
          </cell>
          <cell r="G13">
            <v>0</v>
          </cell>
          <cell r="I13">
            <v>171293.93398641641</v>
          </cell>
          <cell r="K13">
            <v>488018.00968073145</v>
          </cell>
          <cell r="M13">
            <v>163891.51327513787</v>
          </cell>
          <cell r="O13">
            <v>34457.123761150062</v>
          </cell>
          <cell r="Q13">
            <v>45393.096053130248</v>
          </cell>
          <cell r="S13">
            <v>429.8834948665193</v>
          </cell>
        </row>
        <row r="14">
          <cell r="C14">
            <v>1077995.1960435736</v>
          </cell>
          <cell r="E14">
            <v>152702.61822896075</v>
          </cell>
          <cell r="G14">
            <v>507393.78918939905</v>
          </cell>
          <cell r="I14">
            <v>27236.643428357947</v>
          </cell>
          <cell r="K14">
            <v>98576.588109110598</v>
          </cell>
          <cell r="M14">
            <v>26962.72127740756</v>
          </cell>
          <cell r="O14">
            <v>5590.1540397031231</v>
          </cell>
          <cell r="Q14">
            <v>11832.857442335304</v>
          </cell>
          <cell r="S14">
            <v>8630.7454018340341</v>
          </cell>
        </row>
        <row r="15">
          <cell r="C15">
            <v>10683801.68805569</v>
          </cell>
          <cell r="E15">
            <v>1512622.0329856614</v>
          </cell>
          <cell r="G15">
            <v>443665.96260491625</v>
          </cell>
          <cell r="I15">
            <v>270737.56401107745</v>
          </cell>
          <cell r="K15">
            <v>971599.33174526715</v>
          </cell>
          <cell r="M15">
            <v>267658.66452216933</v>
          </cell>
          <cell r="O15">
            <v>55523.350425584766</v>
          </cell>
          <cell r="Q15">
            <v>236652.30093483304</v>
          </cell>
          <cell r="S15">
            <v>198398.10050482413</v>
          </cell>
        </row>
        <row r="16">
          <cell r="C16">
            <v>2868294.8629560154</v>
          </cell>
          <cell r="E16">
            <v>431376.7554982804</v>
          </cell>
          <cell r="G16">
            <v>225950.62302742101</v>
          </cell>
          <cell r="I16">
            <v>46875.103818049662</v>
          </cell>
          <cell r="K16">
            <v>434130.47558368143</v>
          </cell>
          <cell r="M16">
            <v>57788.782743141011</v>
          </cell>
          <cell r="O16">
            <v>11023.811273498672</v>
          </cell>
          <cell r="Q16">
            <v>161755.41997509336</v>
          </cell>
          <cell r="S16">
            <v>112038.44413143754</v>
          </cell>
        </row>
        <row r="17">
          <cell r="C17">
            <v>2654751.5822207825</v>
          </cell>
          <cell r="E17">
            <v>377743.36086501589</v>
          </cell>
          <cell r="G17">
            <v>2470093.9018887859</v>
          </cell>
          <cell r="I17">
            <v>65353.22236561848</v>
          </cell>
          <cell r="K17">
            <v>254321.6748582866</v>
          </cell>
          <cell r="M17">
            <v>65461.823228148016</v>
          </cell>
          <cell r="O17">
            <v>13507.726159145395</v>
          </cell>
          <cell r="Q17">
            <v>27305.497855933088</v>
          </cell>
          <cell r="S17">
            <v>6806.4485627249351</v>
          </cell>
        </row>
        <row r="18">
          <cell r="C18">
            <v>5146385.9512905255</v>
          </cell>
          <cell r="E18">
            <v>721740.89304290875</v>
          </cell>
          <cell r="G18">
            <v>415776.24219436204</v>
          </cell>
          <cell r="I18">
            <v>137447.38971987521</v>
          </cell>
          <cell r="K18">
            <v>420800.33242306497</v>
          </cell>
          <cell r="M18">
            <v>132765.12126466248</v>
          </cell>
          <cell r="O18">
            <v>27803.583965124191</v>
          </cell>
          <cell r="Q18">
            <v>36001.300907592071</v>
          </cell>
          <cell r="S18">
            <v>9027.6985879605945</v>
          </cell>
        </row>
        <row r="19">
          <cell r="C19">
            <v>3310402.6559838946</v>
          </cell>
          <cell r="E19">
            <v>481842.73691547319</v>
          </cell>
          <cell r="G19">
            <v>406557.54212994839</v>
          </cell>
          <cell r="I19">
            <v>70460.398863649229</v>
          </cell>
          <cell r="K19">
            <v>391207.21489661519</v>
          </cell>
          <cell r="M19">
            <v>75614.529686883281</v>
          </cell>
          <cell r="O19">
            <v>15184.031675650567</v>
          </cell>
          <cell r="Q19">
            <v>126130.49621235751</v>
          </cell>
          <cell r="S19">
            <v>269229.91326316865</v>
          </cell>
        </row>
        <row r="20">
          <cell r="C20">
            <v>14092416.658189297</v>
          </cell>
          <cell r="E20">
            <v>1967370.3156094169</v>
          </cell>
          <cell r="G20">
            <v>144668.94500166885</v>
          </cell>
          <cell r="I20">
            <v>385544.31265896378</v>
          </cell>
          <cell r="K20">
            <v>1090715.6699352488</v>
          </cell>
          <cell r="M20">
            <v>368551.49627672078</v>
          </cell>
          <cell r="O20">
            <v>77514.409120506651</v>
          </cell>
          <cell r="Q20">
            <v>101312.63478926838</v>
          </cell>
          <cell r="S20">
            <v>1588.3566179836862</v>
          </cell>
        </row>
        <row r="21">
          <cell r="C21">
            <v>1813350.395920126</v>
          </cell>
          <cell r="E21">
            <v>253846.76968013737</v>
          </cell>
          <cell r="G21">
            <v>302406.99077966303</v>
          </cell>
          <cell r="I21">
            <v>48901.440191448863</v>
          </cell>
          <cell r="K21">
            <v>145106.6436513518</v>
          </cell>
          <cell r="M21">
            <v>47037.25077444817</v>
          </cell>
          <cell r="O21">
            <v>9867.6033950098845</v>
          </cell>
          <cell r="Q21">
            <v>8576.9903037469321</v>
          </cell>
          <cell r="S21">
            <v>740.11482469547457</v>
          </cell>
        </row>
        <row r="22">
          <cell r="C22">
            <v>1264724.6821224676</v>
          </cell>
          <cell r="E22">
            <v>176879.32790678361</v>
          </cell>
          <cell r="G22">
            <v>399897.68010790576</v>
          </cell>
          <cell r="I22">
            <v>34276.473438305024</v>
          </cell>
          <cell r="K22">
            <v>100063.08796923928</v>
          </cell>
          <cell r="M22">
            <v>32898.930636692006</v>
          </cell>
          <cell r="O22">
            <v>6907.7621358203287</v>
          </cell>
          <cell r="Q22">
            <v>9313.3207897212269</v>
          </cell>
          <cell r="S22">
            <v>22502.699180493666</v>
          </cell>
        </row>
        <row r="23">
          <cell r="C23">
            <v>11145003.771988394</v>
          </cell>
          <cell r="E23">
            <v>1562021.920928834</v>
          </cell>
          <cell r="G23">
            <v>168144.61766166487</v>
          </cell>
          <cell r="I23">
            <v>298655.10056828969</v>
          </cell>
          <cell r="K23">
            <v>904575.38840483734</v>
          </cell>
          <cell r="M23">
            <v>288060.64065505815</v>
          </cell>
          <cell r="O23">
            <v>60361.712503579598</v>
          </cell>
          <cell r="Q23">
            <v>108365.80983612587</v>
          </cell>
          <cell r="S23">
            <v>8320.4938079234162</v>
          </cell>
        </row>
        <row r="24">
          <cell r="C24">
            <v>17524586.401749279</v>
          </cell>
          <cell r="E24">
            <v>2553974.6153877359</v>
          </cell>
          <cell r="G24">
            <v>630864.64568458544</v>
          </cell>
          <cell r="I24">
            <v>369736.90426495858</v>
          </cell>
          <cell r="K24">
            <v>2092896.2885493098</v>
          </cell>
          <cell r="M24">
            <v>398507.34771527001</v>
          </cell>
          <cell r="O24">
            <v>79889.836352957602</v>
          </cell>
          <cell r="Q24">
            <v>725988.57888740057</v>
          </cell>
          <cell r="S24">
            <v>1837331.331857308</v>
          </cell>
        </row>
        <row r="25">
          <cell r="C25">
            <v>2266867.8960211817</v>
          </cell>
          <cell r="E25">
            <v>320987.21491937654</v>
          </cell>
          <cell r="G25">
            <v>221528.45941096099</v>
          </cell>
          <cell r="I25">
            <v>57401.614109475064</v>
          </cell>
          <cell r="K25">
            <v>206440.35641063019</v>
          </cell>
          <cell r="M25">
            <v>56767.874431306584</v>
          </cell>
          <cell r="O25">
            <v>11774.374000579963</v>
          </cell>
          <cell r="Q25">
            <v>20443.064374377795</v>
          </cell>
          <cell r="S25">
            <v>9084.6345962970936</v>
          </cell>
        </row>
        <row r="26">
          <cell r="C26">
            <v>33216716.133839924</v>
          </cell>
          <cell r="E26">
            <v>4758778.0079649966</v>
          </cell>
          <cell r="G26">
            <v>870626.6121039812</v>
          </cell>
          <cell r="I26">
            <v>784646.09039436793</v>
          </cell>
          <cell r="K26">
            <v>3404107.4860224826</v>
          </cell>
          <cell r="M26">
            <v>801045.13126017724</v>
          </cell>
          <cell r="O26">
            <v>164037.09368034225</v>
          </cell>
          <cell r="Q26">
            <v>986205.38119695114</v>
          </cell>
          <cell r="S26">
            <v>687851.14836692112</v>
          </cell>
        </row>
        <row r="27">
          <cell r="C27">
            <v>4412991.1398282554</v>
          </cell>
          <cell r="E27">
            <v>620856.9006824604</v>
          </cell>
          <cell r="G27">
            <v>415754.40750970156</v>
          </cell>
          <cell r="I27">
            <v>115850.02980374002</v>
          </cell>
          <cell r="K27">
            <v>374329.32618769282</v>
          </cell>
          <cell r="M27">
            <v>112749.38528898936</v>
          </cell>
          <cell r="O27">
            <v>23538.994581591862</v>
          </cell>
          <cell r="Q27">
            <v>42248.749270563952</v>
          </cell>
          <cell r="S27">
            <v>16861.608372165654</v>
          </cell>
        </row>
        <row r="28">
          <cell r="C28">
            <v>740558.3047181383</v>
          </cell>
          <cell r="E28">
            <v>104754.05263052834</v>
          </cell>
          <cell r="G28">
            <v>379897.28316475899</v>
          </cell>
          <cell r="I28">
            <v>18863.270705001531</v>
          </cell>
          <cell r="K28">
            <v>66697.285863056168</v>
          </cell>
          <cell r="M28">
            <v>18605.809554078518</v>
          </cell>
          <cell r="O28">
            <v>3863.2220866101065</v>
          </cell>
          <cell r="Q28">
            <v>5905.518644634757</v>
          </cell>
          <cell r="S28">
            <v>847.95230640733701</v>
          </cell>
        </row>
        <row r="29">
          <cell r="C29">
            <v>3176838.6790793105</v>
          </cell>
          <cell r="E29">
            <v>444228.74564137752</v>
          </cell>
          <cell r="G29">
            <v>111385.21529595785</v>
          </cell>
          <cell r="I29">
            <v>86171.120921591762</v>
          </cell>
          <cell r="K29">
            <v>250858.68911126268</v>
          </cell>
          <cell r="M29">
            <v>82677.837949994748</v>
          </cell>
          <cell r="O29">
            <v>17362.414083337746</v>
          </cell>
          <cell r="Q29">
            <v>20453.456194522358</v>
          </cell>
          <cell r="S29">
            <v>146.50750111771546</v>
          </cell>
        </row>
        <row r="30">
          <cell r="C30">
            <v>4070942.7774655009</v>
          </cell>
          <cell r="E30">
            <v>593472.19354874815</v>
          </cell>
          <cell r="G30">
            <v>1346665.8344845353</v>
          </cell>
          <cell r="I30">
            <v>85698.97683384236</v>
          </cell>
          <cell r="K30">
            <v>487456.6429767533</v>
          </cell>
          <cell r="M30">
            <v>92468.978643428258</v>
          </cell>
          <cell r="O30">
            <v>18529.665024179209</v>
          </cell>
          <cell r="Q30">
            <v>195237.94555971623</v>
          </cell>
          <cell r="S30">
            <v>44056.601309404963</v>
          </cell>
        </row>
        <row r="31">
          <cell r="C31">
            <v>53720275.893970296</v>
          </cell>
          <cell r="E31">
            <v>7624698.1188113755</v>
          </cell>
          <cell r="G31">
            <v>1348675.6209615686</v>
          </cell>
          <cell r="I31">
            <v>1341991.6816379537</v>
          </cell>
          <cell r="K31">
            <v>5015175.2984048054</v>
          </cell>
          <cell r="M31">
            <v>1335303.2457742265</v>
          </cell>
          <cell r="O31">
            <v>276274.53920644993</v>
          </cell>
          <cell r="Q31">
            <v>1377471.3197832943</v>
          </cell>
          <cell r="S31">
            <v>1367299.6682606428</v>
          </cell>
        </row>
        <row r="32">
          <cell r="C32">
            <v>1261528.5281400795</v>
          </cell>
          <cell r="E32">
            <v>176073.94448419131</v>
          </cell>
          <cell r="G32">
            <v>399695.05708665523</v>
          </cell>
          <cell r="I32">
            <v>34555.734600161573</v>
          </cell>
          <cell r="K32">
            <v>97353.75310895135</v>
          </cell>
          <cell r="M32">
            <v>33015.243827091734</v>
          </cell>
          <cell r="O32">
            <v>6945.3446058547233</v>
          </cell>
          <cell r="Q32">
            <v>6859.911107866772</v>
          </cell>
          <cell r="S32">
            <v>60.074317519132208</v>
          </cell>
        </row>
        <row r="33">
          <cell r="C33">
            <v>2193746.0002870965</v>
          </cell>
          <cell r="E33">
            <v>306781.48030252662</v>
          </cell>
          <cell r="G33">
            <v>440741.00905441504</v>
          </cell>
          <cell r="I33">
            <v>59482.353882641313</v>
          </cell>
          <cell r="K33">
            <v>173380.43816644701</v>
          </cell>
          <cell r="M33">
            <v>57080.356982116798</v>
          </cell>
          <cell r="O33">
            <v>11986.110039997855</v>
          </cell>
          <cell r="Q33">
            <v>32847.746027664922</v>
          </cell>
          <cell r="S33">
            <v>18.092930054673104</v>
          </cell>
        </row>
        <row r="34">
          <cell r="C34">
            <v>1300164.7539641915</v>
          </cell>
          <cell r="E34">
            <v>182911.93644400244</v>
          </cell>
          <cell r="G34">
            <v>938946.4776166504</v>
          </cell>
          <cell r="I34">
            <v>34138.342327322956</v>
          </cell>
          <cell r="K34">
            <v>110242.97789588106</v>
          </cell>
          <cell r="M34">
            <v>33221.930414020571</v>
          </cell>
          <cell r="O34">
            <v>6936.0658177214009</v>
          </cell>
          <cell r="Q34">
            <v>7666.5284228148612</v>
          </cell>
          <cell r="S34">
            <v>2698.00994979293</v>
          </cell>
        </row>
        <row r="35">
          <cell r="C35">
            <v>1776934.7588508246</v>
          </cell>
          <cell r="E35">
            <v>249043.05891447249</v>
          </cell>
          <cell r="G35">
            <v>728273.25222565955</v>
          </cell>
          <cell r="I35">
            <v>47619.218801979645</v>
          </cell>
          <cell r="K35">
            <v>144207.99067708419</v>
          </cell>
          <cell r="M35">
            <v>45929.011313581279</v>
          </cell>
          <cell r="O35">
            <v>9624.2857373797815</v>
          </cell>
          <cell r="Q35">
            <v>18155.170451367772</v>
          </cell>
          <cell r="S35">
            <v>5102.377525000783</v>
          </cell>
        </row>
        <row r="36">
          <cell r="C36">
            <v>1711429.3479561431</v>
          </cell>
          <cell r="E36">
            <v>240334.43069341942</v>
          </cell>
          <cell r="G36">
            <v>460418.60526752641</v>
          </cell>
          <cell r="I36">
            <v>45381.724712718169</v>
          </cell>
          <cell r="K36">
            <v>142128.22001822392</v>
          </cell>
          <cell r="M36">
            <v>43973.093333152457</v>
          </cell>
          <cell r="O36">
            <v>9196.9791071704531</v>
          </cell>
          <cell r="Q36">
            <v>12280.892565622742</v>
          </cell>
          <cell r="S36">
            <v>384.83806969730136</v>
          </cell>
        </row>
        <row r="37">
          <cell r="C37">
            <v>20615807.640910592</v>
          </cell>
          <cell r="E37">
            <v>3018277.570437673</v>
          </cell>
          <cell r="G37">
            <v>0</v>
          </cell>
          <cell r="I37">
            <v>420868.53467593103</v>
          </cell>
          <cell r="K37">
            <v>2556649.849536513</v>
          </cell>
          <cell r="M37">
            <v>461121.8818297619</v>
          </cell>
          <cell r="O37">
            <v>91862.694161095293</v>
          </cell>
          <cell r="Q37">
            <v>905474.17635230883</v>
          </cell>
          <cell r="S37">
            <v>547357.41351686034</v>
          </cell>
        </row>
        <row r="38">
          <cell r="C38">
            <v>3193622.2311668466</v>
          </cell>
          <cell r="E38">
            <v>451950.31994537351</v>
          </cell>
          <cell r="G38">
            <v>439031.08158460265</v>
          </cell>
          <cell r="I38">
            <v>81139.209652423364</v>
          </cell>
          <cell r="K38">
            <v>289023.5979179705</v>
          </cell>
          <cell r="M38">
            <v>80123.416588227279</v>
          </cell>
          <cell r="O38">
            <v>16628.709141594692</v>
          </cell>
          <cell r="Q38">
            <v>24258.292279042198</v>
          </cell>
          <cell r="S38">
            <v>2020.2964648155694</v>
          </cell>
        </row>
        <row r="39">
          <cell r="C39">
            <v>11223663.862821635</v>
          </cell>
          <cell r="E39">
            <v>1576252.9511488832</v>
          </cell>
          <cell r="G39">
            <v>397004.54093773523</v>
          </cell>
          <cell r="I39">
            <v>297489.39267948439</v>
          </cell>
          <cell r="K39">
            <v>932937.86599268764</v>
          </cell>
          <cell r="M39">
            <v>288309.2118276133</v>
          </cell>
          <cell r="O39">
            <v>60295.294629022806</v>
          </cell>
          <cell r="Q39">
            <v>182993.89869842771</v>
          </cell>
          <cell r="S39">
            <v>64695.931696942527</v>
          </cell>
        </row>
        <row r="40">
          <cell r="C40">
            <v>2355263.9003886119</v>
          </cell>
          <cell r="E40">
            <v>329748.42446641607</v>
          </cell>
          <cell r="G40">
            <v>595542.29052644374</v>
          </cell>
          <cell r="I40">
            <v>63474.196821934493</v>
          </cell>
          <cell r="K40">
            <v>188748.34471911361</v>
          </cell>
          <cell r="M40">
            <v>61071.672848548907</v>
          </cell>
          <cell r="O40">
            <v>12810.293811964208</v>
          </cell>
          <cell r="Q40">
            <v>16985.191693266366</v>
          </cell>
          <cell r="S40">
            <v>4019.477123287581</v>
          </cell>
        </row>
        <row r="41">
          <cell r="C41">
            <v>2053328.4300118447</v>
          </cell>
          <cell r="E41">
            <v>281917.7697063571</v>
          </cell>
          <cell r="G41">
            <v>563629.21371082671</v>
          </cell>
          <cell r="I41">
            <v>61011.608411060763</v>
          </cell>
          <cell r="K41">
            <v>126453.86573832537</v>
          </cell>
          <cell r="M41">
            <v>56335.896358139718</v>
          </cell>
          <cell r="O41">
            <v>12021.686394907128</v>
          </cell>
          <cell r="Q41">
            <v>3511.6650077147378</v>
          </cell>
          <cell r="S41">
            <v>512.30330472037497</v>
          </cell>
        </row>
        <row r="42">
          <cell r="C42">
            <v>2538152.3002466313</v>
          </cell>
          <cell r="E42">
            <v>358045.47816667194</v>
          </cell>
          <cell r="G42">
            <v>106377.63126641</v>
          </cell>
          <cell r="I42">
            <v>65654.901510108262</v>
          </cell>
          <cell r="K42">
            <v>221855.13198277893</v>
          </cell>
          <cell r="M42">
            <v>64315.859438295411</v>
          </cell>
          <cell r="O42">
            <v>13391.624912215435</v>
          </cell>
          <cell r="Q42">
            <v>23364.676610588725</v>
          </cell>
          <cell r="S42">
            <v>46.175328651132318</v>
          </cell>
        </row>
        <row r="43">
          <cell r="C43">
            <v>3467271.1214724858</v>
          </cell>
          <cell r="E43">
            <v>488578.44566753157</v>
          </cell>
          <cell r="G43">
            <v>1353459.5184717302</v>
          </cell>
          <cell r="I43">
            <v>90233.327092735664</v>
          </cell>
          <cell r="K43">
            <v>299410.53244008101</v>
          </cell>
          <cell r="M43">
            <v>88156.33703390845</v>
          </cell>
          <cell r="O43">
            <v>18375.720496776696</v>
          </cell>
          <cell r="Q43">
            <v>24157.567079180266</v>
          </cell>
          <cell r="S43">
            <v>24980.416851112921</v>
          </cell>
        </row>
        <row r="44">
          <cell r="C44">
            <v>8045635.3043536451</v>
          </cell>
          <cell r="E44">
            <v>1131456.4993369288</v>
          </cell>
          <cell r="G44">
            <v>910629.79109478241</v>
          </cell>
          <cell r="I44">
            <v>211695.71796997677</v>
          </cell>
          <cell r="K44">
            <v>679234.44004346698</v>
          </cell>
          <cell r="M44">
            <v>205823.75801749079</v>
          </cell>
          <cell r="O44">
            <v>42988.012465104439</v>
          </cell>
          <cell r="Q44">
            <v>141473.84966022262</v>
          </cell>
          <cell r="S44">
            <v>248574.88508765705</v>
          </cell>
        </row>
        <row r="45">
          <cell r="C45">
            <v>181678244.05445704</v>
          </cell>
          <cell r="E45">
            <v>25940407.438703664</v>
          </cell>
          <cell r="G45">
            <v>0</v>
          </cell>
          <cell r="I45">
            <v>4381087.4751950325</v>
          </cell>
          <cell r="K45">
            <v>18017960.285770115</v>
          </cell>
          <cell r="M45">
            <v>4430080.2051218357</v>
          </cell>
          <cell r="O45">
            <v>910658.37365895684</v>
          </cell>
          <cell r="Q45">
            <v>2930219.138248527</v>
          </cell>
          <cell r="S45">
            <v>5473735.3395568049</v>
          </cell>
        </row>
        <row r="46">
          <cell r="C46">
            <v>1017939.5058515114</v>
          </cell>
          <cell r="E46">
            <v>146593.21280224848</v>
          </cell>
          <cell r="G46">
            <v>464177.93596611888</v>
          </cell>
          <cell r="I46">
            <v>23271.351083424761</v>
          </cell>
          <cell r="K46">
            <v>109519.65613612108</v>
          </cell>
          <cell r="M46">
            <v>24126.176330164708</v>
          </cell>
          <cell r="O46">
            <v>4910.4831056037256</v>
          </cell>
          <cell r="Q46">
            <v>8898.556394457928</v>
          </cell>
          <cell r="S46">
            <v>1674.8272539474829</v>
          </cell>
        </row>
        <row r="47">
          <cell r="C47">
            <v>5026214.7866012044</v>
          </cell>
          <cell r="E47">
            <v>741263.03937874315</v>
          </cell>
          <cell r="G47">
            <v>633621.91139230062</v>
          </cell>
          <cell r="I47">
            <v>97101.353670877419</v>
          </cell>
          <cell r="K47">
            <v>660301.07428615354</v>
          </cell>
          <cell r="M47">
            <v>109420.72240476662</v>
          </cell>
          <cell r="O47">
            <v>21567.911256269057</v>
          </cell>
          <cell r="Q47">
            <v>265913.55262493686</v>
          </cell>
          <cell r="S47">
            <v>159057.06516437695</v>
          </cell>
        </row>
        <row r="48">
          <cell r="C48">
            <v>1856950.0361328763</v>
          </cell>
          <cell r="E48">
            <v>261994.33505746661</v>
          </cell>
          <cell r="G48">
            <v>194669.93694256569</v>
          </cell>
          <cell r="I48">
            <v>47990.276395386747</v>
          </cell>
          <cell r="K48">
            <v>162606.76882471034</v>
          </cell>
          <cell r="M48">
            <v>47030.549150556828</v>
          </cell>
          <cell r="O48">
            <v>9790.9195432686101</v>
          </cell>
          <cell r="Q48">
            <v>16653.057442292284</v>
          </cell>
          <cell r="S48">
            <v>14366.010363419871</v>
          </cell>
        </row>
        <row r="49">
          <cell r="C49">
            <v>2024434.6653259986</v>
          </cell>
          <cell r="E49">
            <v>284196.39404042793</v>
          </cell>
          <cell r="G49">
            <v>327771.23726550874</v>
          </cell>
          <cell r="I49">
            <v>53776.671966863112</v>
          </cell>
          <cell r="K49">
            <v>167484.20128767705</v>
          </cell>
          <cell r="M49">
            <v>52067.187911050925</v>
          </cell>
          <cell r="O49">
            <v>10893.320454991899</v>
          </cell>
          <cell r="Q49">
            <v>11799.309190145204</v>
          </cell>
          <cell r="S49">
            <v>167.31111395317967</v>
          </cell>
        </row>
        <row r="50">
          <cell r="C50">
            <v>5789759.0813160706</v>
          </cell>
          <cell r="E50">
            <v>811877.32163687027</v>
          </cell>
          <cell r="G50">
            <v>591347.11014721345</v>
          </cell>
          <cell r="I50">
            <v>154723.91815351968</v>
          </cell>
          <cell r="K50">
            <v>472778.05489594897</v>
          </cell>
          <cell r="M50">
            <v>149413.72006634384</v>
          </cell>
          <cell r="O50">
            <v>31293.517941446462</v>
          </cell>
          <cell r="Q50">
            <v>80478.411168732418</v>
          </cell>
          <cell r="S50">
            <v>33114.644667840679</v>
          </cell>
        </row>
        <row r="51">
          <cell r="C51">
            <v>5774042.0875636339</v>
          </cell>
          <cell r="E51">
            <v>829592.17431338585</v>
          </cell>
          <cell r="G51">
            <v>277868.98346419557</v>
          </cell>
          <cell r="I51">
            <v>133968.2098112528</v>
          </cell>
          <cell r="K51">
            <v>608024.0025463918</v>
          </cell>
          <cell r="M51">
            <v>137922.52138159904</v>
          </cell>
          <cell r="O51">
            <v>28149.474925901384</v>
          </cell>
          <cell r="Q51">
            <v>160713.53045759603</v>
          </cell>
          <cell r="S51">
            <v>121407.78708485264</v>
          </cell>
        </row>
        <row r="52">
          <cell r="C52">
            <v>49135551.524474025</v>
          </cell>
          <cell r="E52">
            <v>6996171.7207690338</v>
          </cell>
          <cell r="G52">
            <v>1943206.9871560889</v>
          </cell>
          <cell r="I52">
            <v>1204796.7545893337</v>
          </cell>
          <cell r="K52">
            <v>4739315.695124587</v>
          </cell>
          <cell r="M52">
            <v>1208988.0665930796</v>
          </cell>
          <cell r="O52">
            <v>249286.79763369131</v>
          </cell>
          <cell r="Q52">
            <v>994279.67163096473</v>
          </cell>
          <cell r="S52">
            <v>945959.37036415027</v>
          </cell>
        </row>
        <row r="53">
          <cell r="C53">
            <v>94882747.189505249</v>
          </cell>
          <cell r="E53">
            <v>13508459.08362001</v>
          </cell>
          <cell r="G53">
            <v>3224565.6778698121</v>
          </cell>
          <cell r="I53">
            <v>2327974.3746708054</v>
          </cell>
          <cell r="K53">
            <v>9141989.8532261364</v>
          </cell>
          <cell r="M53">
            <v>2335402.5521711633</v>
          </cell>
          <cell r="O53">
            <v>481602.99894780602</v>
          </cell>
          <cell r="Q53">
            <v>748454.30372231884</v>
          </cell>
          <cell r="S53">
            <v>3292307.1951506855</v>
          </cell>
        </row>
        <row r="54">
          <cell r="C54">
            <v>25531143.956827566</v>
          </cell>
          <cell r="E54">
            <v>3633994.3795787925</v>
          </cell>
          <cell r="G54">
            <v>936574.74308192602</v>
          </cell>
          <cell r="I54">
            <v>627307.20019669132</v>
          </cell>
          <cell r="K54">
            <v>2453936.6859870208</v>
          </cell>
          <cell r="M54">
            <v>628899.53670970502</v>
          </cell>
          <cell r="O54">
            <v>129724.62861343846</v>
          </cell>
          <cell r="Q54">
            <v>653179.96481205593</v>
          </cell>
          <cell r="S54">
            <v>1159248.6310602413</v>
          </cell>
        </row>
        <row r="55">
          <cell r="C55">
            <v>9025653.8393807933</v>
          </cell>
          <cell r="E55">
            <v>1303126.721511018</v>
          </cell>
          <cell r="G55">
            <v>1282772.633479164</v>
          </cell>
          <cell r="I55">
            <v>202922.99044844712</v>
          </cell>
          <cell r="K55">
            <v>993990.78005663166</v>
          </cell>
          <cell r="M55">
            <v>212055.56297577807</v>
          </cell>
          <cell r="O55">
            <v>43025.594598606222</v>
          </cell>
          <cell r="Q55">
            <v>144100.91253358999</v>
          </cell>
          <cell r="S55">
            <v>983524.29875143641</v>
          </cell>
        </row>
        <row r="56">
          <cell r="C56">
            <v>1741903.2442400167</v>
          </cell>
          <cell r="E56">
            <v>249826.63284368586</v>
          </cell>
          <cell r="G56">
            <v>840395.11892819451</v>
          </cell>
          <cell r="I56">
            <v>40867.912052775573</v>
          </cell>
          <cell r="K56">
            <v>180388.93155569647</v>
          </cell>
          <cell r="M56">
            <v>41854.963487996698</v>
          </cell>
          <cell r="O56">
            <v>8560.1722133799976</v>
          </cell>
          <cell r="Q56">
            <v>14319.446370746477</v>
          </cell>
          <cell r="S56">
            <v>5866.3562007211685</v>
          </cell>
        </row>
        <row r="57">
          <cell r="C57">
            <v>2152514.211435081</v>
          </cell>
          <cell r="E57">
            <v>303967.70929355442</v>
          </cell>
          <cell r="G57">
            <v>708464.113533517</v>
          </cell>
          <cell r="I57">
            <v>55350.34980400138</v>
          </cell>
          <cell r="K57">
            <v>190357.22150380956</v>
          </cell>
          <cell r="M57">
            <v>54364.48748324754</v>
          </cell>
          <cell r="O57">
            <v>11307.430210491526</v>
          </cell>
          <cell r="Q57">
            <v>16245.801203046438</v>
          </cell>
          <cell r="S57">
            <v>4440.2388865377361</v>
          </cell>
        </row>
        <row r="58">
          <cell r="S58">
            <v>20209070.800000008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"/>
      <sheetName val="Hoja2"/>
      <sheetName val="NL"/>
    </sheetNames>
    <sheetDataSet>
      <sheetData sheetId="0">
        <row r="6">
          <cell r="C6">
            <v>503725</v>
          </cell>
        </row>
        <row r="7">
          <cell r="C7">
            <v>230270</v>
          </cell>
        </row>
        <row r="8">
          <cell r="C8">
            <v>0</v>
          </cell>
        </row>
        <row r="9">
          <cell r="C9">
            <v>2895399</v>
          </cell>
        </row>
        <row r="10">
          <cell r="C10">
            <v>0</v>
          </cell>
        </row>
        <row r="11">
          <cell r="C11">
            <v>7396744</v>
          </cell>
        </row>
        <row r="12">
          <cell r="C12">
            <v>0</v>
          </cell>
        </row>
        <row r="13">
          <cell r="C13">
            <v>96586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277927</v>
          </cell>
        </row>
        <row r="22">
          <cell r="C22">
            <v>232392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5111492</v>
          </cell>
        </row>
        <row r="31">
          <cell r="C31">
            <v>0</v>
          </cell>
        </row>
        <row r="32">
          <cell r="C32">
            <v>847995</v>
          </cell>
        </row>
        <row r="33">
          <cell r="C33">
            <v>60079</v>
          </cell>
        </row>
        <row r="34">
          <cell r="C34">
            <v>0</v>
          </cell>
        </row>
        <row r="35">
          <cell r="C35">
            <v>15726</v>
          </cell>
        </row>
        <row r="36">
          <cell r="C36">
            <v>0</v>
          </cell>
        </row>
        <row r="37">
          <cell r="C37">
            <v>98093</v>
          </cell>
        </row>
        <row r="38">
          <cell r="C38">
            <v>2812109</v>
          </cell>
        </row>
        <row r="39">
          <cell r="C39">
            <v>53309</v>
          </cell>
        </row>
        <row r="40">
          <cell r="C40">
            <v>72095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10081713</v>
          </cell>
        </row>
        <row r="45">
          <cell r="C45">
            <v>25949</v>
          </cell>
        </row>
        <row r="46">
          <cell r="C46">
            <v>602026</v>
          </cell>
        </row>
        <row r="47">
          <cell r="C47">
            <v>0</v>
          </cell>
        </row>
        <row r="48">
          <cell r="C48">
            <v>9442</v>
          </cell>
        </row>
        <row r="49">
          <cell r="C49">
            <v>1184767</v>
          </cell>
        </row>
        <row r="50">
          <cell r="C50">
            <v>573553</v>
          </cell>
        </row>
        <row r="51">
          <cell r="C51">
            <v>19665660</v>
          </cell>
        </row>
        <row r="52">
          <cell r="C52">
            <v>9370149</v>
          </cell>
        </row>
        <row r="53">
          <cell r="C53">
            <v>16314261</v>
          </cell>
        </row>
        <row r="54">
          <cell r="C54">
            <v>1501572</v>
          </cell>
        </row>
        <row r="55">
          <cell r="C55">
            <v>145956</v>
          </cell>
        </row>
        <row r="56">
          <cell r="C56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>
        <row r="7">
          <cell r="B7">
            <v>-2134.2517635046656</v>
          </cell>
        </row>
        <row r="8">
          <cell r="B8">
            <v>-3817.7984037778351</v>
          </cell>
        </row>
        <row r="9">
          <cell r="B9">
            <v>-4823.7214328948185</v>
          </cell>
        </row>
        <row r="10">
          <cell r="B10">
            <v>-22677.931963297062</v>
          </cell>
        </row>
        <row r="11">
          <cell r="B11">
            <v>-15642.236539977381</v>
          </cell>
        </row>
        <row r="12">
          <cell r="B12">
            <v>-248928.34366404073</v>
          </cell>
        </row>
        <row r="13">
          <cell r="B13">
            <v>-14114.412126468014</v>
          </cell>
        </row>
        <row r="14">
          <cell r="B14">
            <v>-3989.8863292794622</v>
          </cell>
        </row>
        <row r="15">
          <cell r="B15">
            <v>-38972.022050600375</v>
          </cell>
        </row>
        <row r="16">
          <cell r="B16">
            <v>-28873.177079397145</v>
          </cell>
        </row>
        <row r="17">
          <cell r="B17">
            <v>-11053.925856820246</v>
          </cell>
        </row>
        <row r="18">
          <cell r="B18">
            <v>-13756.106775146927</v>
          </cell>
        </row>
        <row r="19">
          <cell r="B19">
            <v>-21653.94317938323</v>
          </cell>
        </row>
        <row r="20">
          <cell r="B20">
            <v>-31127.381454236998</v>
          </cell>
        </row>
        <row r="21">
          <cell r="B21">
            <v>-4510.856222334236</v>
          </cell>
        </row>
        <row r="22">
          <cell r="B22">
            <v>-3024.7945000229147</v>
          </cell>
        </row>
        <row r="23">
          <cell r="B23">
            <v>-29077.408196667835</v>
          </cell>
        </row>
        <row r="24">
          <cell r="B24">
            <v>-116961.01930630262</v>
          </cell>
        </row>
        <row r="25">
          <cell r="B25">
            <v>-8299.6401003440224</v>
          </cell>
        </row>
        <row r="26">
          <cell r="B26">
            <v>-161893.69575112939</v>
          </cell>
        </row>
        <row r="27">
          <cell r="B27">
            <v>-13229.620380393084</v>
          </cell>
        </row>
        <row r="28">
          <cell r="B28">
            <v>-2632.3169827376801</v>
          </cell>
        </row>
        <row r="29">
          <cell r="B29">
            <v>-7546.0850015738079</v>
          </cell>
        </row>
        <row r="30">
          <cell r="B30">
            <v>-27305.812462666127</v>
          </cell>
        </row>
        <row r="31">
          <cell r="B31">
            <v>-209747.46315980208</v>
          </cell>
        </row>
        <row r="32">
          <cell r="B32">
            <v>-2756.1671867720984</v>
          </cell>
        </row>
        <row r="33">
          <cell r="B33">
            <v>-5227.0024195262249</v>
          </cell>
        </row>
        <row r="34">
          <cell r="B34">
            <v>-3893.2001891935879</v>
          </cell>
        </row>
        <row r="35">
          <cell r="B35">
            <v>-4634.38994248979</v>
          </cell>
        </row>
        <row r="36">
          <cell r="B36">
            <v>-4807.3882404899059</v>
          </cell>
        </row>
        <row r="37">
          <cell r="B37">
            <v>-147640.74284033332</v>
          </cell>
        </row>
        <row r="38">
          <cell r="B38">
            <v>-11499.923784389253</v>
          </cell>
        </row>
        <row r="39">
          <cell r="B39">
            <v>-31617.665117174653</v>
          </cell>
        </row>
        <row r="40">
          <cell r="B40">
            <v>-5888.3481704553724</v>
          </cell>
        </row>
        <row r="41">
          <cell r="B41">
            <v>-1085.8489376762673</v>
          </cell>
        </row>
        <row r="42">
          <cell r="B42">
            <v>-8305.8109490068819</v>
          </cell>
        </row>
        <row r="43">
          <cell r="B43">
            <v>-10957.698144835376</v>
          </cell>
        </row>
        <row r="44">
          <cell r="B44">
            <v>-23776.501067844889</v>
          </cell>
        </row>
        <row r="45">
          <cell r="B45">
            <v>-821649.32654129539</v>
          </cell>
        </row>
        <row r="46">
          <cell r="B46">
            <v>-5513.702574106529</v>
          </cell>
        </row>
        <row r="47">
          <cell r="B47">
            <v>-39924.261098583025</v>
          </cell>
        </row>
        <row r="48">
          <cell r="B48">
            <v>-6107.9170879416024</v>
          </cell>
        </row>
        <row r="49">
          <cell r="B49">
            <v>-5618.8321128156558</v>
          </cell>
        </row>
        <row r="50">
          <cell r="B50">
            <v>-15409.052293900051</v>
          </cell>
        </row>
        <row r="51">
          <cell r="B51">
            <v>-29872.595241965369</v>
          </cell>
        </row>
        <row r="52">
          <cell r="B52">
            <v>-208012.45494783524</v>
          </cell>
        </row>
        <row r="53">
          <cell r="B53">
            <v>-400637.04536258616</v>
          </cell>
        </row>
        <row r="54">
          <cell r="B54">
            <v>-107166.45550749252</v>
          </cell>
        </row>
        <row r="55">
          <cell r="B55">
            <v>-51323.353950938043</v>
          </cell>
        </row>
        <row r="56">
          <cell r="B56">
            <v>-8689.0693585824956</v>
          </cell>
        </row>
        <row r="57">
          <cell r="B57">
            <v>-7278.652248971367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PEF2021"/>
      <sheetName val="DIST MES"/>
      <sheetName val="Ajuste"/>
      <sheetName val="DIST ANTES AJUSTE"/>
      <sheetName val="COEF Art 14 F I"/>
      <sheetName val="CALCULO GARANTIA"/>
      <sheetName val="COEF Art 14 F II"/>
      <sheetName val="Art.14 Frac.III"/>
      <sheetName val="ISR BI"/>
    </sheetNames>
    <sheetDataSet>
      <sheetData sheetId="0"/>
      <sheetData sheetId="1"/>
      <sheetData sheetId="2"/>
      <sheetData sheetId="3">
        <row r="6">
          <cell r="B6">
            <v>788377.34567990073</v>
          </cell>
          <cell r="C6">
            <v>109939.41451378437</v>
          </cell>
          <cell r="D6">
            <v>701811.35670996644</v>
          </cell>
          <cell r="E6">
            <v>38818.790010186232</v>
          </cell>
          <cell r="F6">
            <v>19369.125260897839</v>
          </cell>
          <cell r="G6">
            <v>22340.165341925029</v>
          </cell>
          <cell r="H6">
            <v>4341.5331497018115</v>
          </cell>
          <cell r="I6">
            <v>9300.2794599418212</v>
          </cell>
          <cell r="J6">
            <v>2722.4155448026968</v>
          </cell>
        </row>
        <row r="7">
          <cell r="B7">
            <v>1507687.251534584</v>
          </cell>
          <cell r="C7">
            <v>210026.38980403065</v>
          </cell>
          <cell r="D7">
            <v>710366.39396303496</v>
          </cell>
          <cell r="E7">
            <v>73034.717523158673</v>
          </cell>
          <cell r="F7">
            <v>37265.253804945198</v>
          </cell>
          <cell r="G7">
            <v>42685.069531858157</v>
          </cell>
          <cell r="H7">
            <v>8337.9780214713664</v>
          </cell>
          <cell r="I7">
            <v>12193.924870785551</v>
          </cell>
          <cell r="J7">
            <v>2558.9478401680549</v>
          </cell>
        </row>
        <row r="8">
          <cell r="B8">
            <v>1610389.5886350404</v>
          </cell>
          <cell r="C8">
            <v>225022.85776835831</v>
          </cell>
          <cell r="D8">
            <v>335185.37641659676</v>
          </cell>
          <cell r="E8">
            <v>81761.486426836273</v>
          </cell>
          <cell r="F8">
            <v>39104.999911395142</v>
          </cell>
          <cell r="G8">
            <v>45711.663145970611</v>
          </cell>
          <cell r="H8">
            <v>8795.9017066638116</v>
          </cell>
          <cell r="I8">
            <v>10680.874286942915</v>
          </cell>
          <cell r="J8">
            <v>146.39647750471792</v>
          </cell>
        </row>
        <row r="9">
          <cell r="B9">
            <v>4645000.744845178</v>
          </cell>
          <cell r="C9">
            <v>653907.74499501823</v>
          </cell>
          <cell r="D9">
            <v>709627.37746275705</v>
          </cell>
          <cell r="E9">
            <v>262231.59392066242</v>
          </cell>
          <cell r="F9">
            <v>107877.6332228369</v>
          </cell>
          <cell r="G9">
            <v>132687.33972564543</v>
          </cell>
          <cell r="H9">
            <v>24596.47669135698</v>
          </cell>
          <cell r="I9">
            <v>103132.40199275542</v>
          </cell>
          <cell r="J9">
            <v>189853.56812299183</v>
          </cell>
        </row>
        <row r="10">
          <cell r="B10">
            <v>5524036.2675062567</v>
          </cell>
          <cell r="C10">
            <v>770616.21430219989</v>
          </cell>
          <cell r="D10">
            <v>208564.53133057343</v>
          </cell>
          <cell r="E10">
            <v>273563.88364803302</v>
          </cell>
          <cell r="F10">
            <v>135424.62783601441</v>
          </cell>
          <cell r="G10">
            <v>156583.69140301819</v>
          </cell>
          <cell r="H10">
            <v>30374.481400367615</v>
          </cell>
          <cell r="I10">
            <v>62484.094382899813</v>
          </cell>
          <cell r="J10">
            <v>27813.445463796899</v>
          </cell>
        </row>
        <row r="11">
          <cell r="B11">
            <v>43682439.701198995</v>
          </cell>
          <cell r="C11">
            <v>6232995.9765400309</v>
          </cell>
          <cell r="D11">
            <v>1661171.9576536652</v>
          </cell>
          <cell r="E11">
            <v>2920462.5531446189</v>
          </cell>
          <cell r="F11">
            <v>929874.25404423755</v>
          </cell>
          <cell r="G11">
            <v>1262219.6079377942</v>
          </cell>
          <cell r="H11">
            <v>217980.86351273066</v>
          </cell>
          <cell r="I11">
            <v>1726201.0422214454</v>
          </cell>
          <cell r="J11">
            <v>2233785.2995473826</v>
          </cell>
        </row>
        <row r="12">
          <cell r="B12">
            <v>6171947.7503620312</v>
          </cell>
          <cell r="C12">
            <v>857764.4387846624</v>
          </cell>
          <cell r="D12">
            <v>0</v>
          </cell>
          <cell r="E12">
            <v>288040.98276210867</v>
          </cell>
          <cell r="F12">
            <v>154588.08760576311</v>
          </cell>
          <cell r="G12">
            <v>174391.13128493115</v>
          </cell>
          <cell r="H12">
            <v>34453.629546647331</v>
          </cell>
          <cell r="I12">
            <v>55363.726289282393</v>
          </cell>
          <cell r="J12">
            <v>8396.2635738735917</v>
          </cell>
        </row>
        <row r="13">
          <cell r="B13">
            <v>1052824.4223183668</v>
          </cell>
          <cell r="C13">
            <v>148085.74752104544</v>
          </cell>
          <cell r="D13">
            <v>667394.60167142644</v>
          </cell>
          <cell r="E13">
            <v>58743.87407696576</v>
          </cell>
          <cell r="F13">
            <v>24580.325183247503</v>
          </cell>
          <cell r="G13">
            <v>30052.622141332966</v>
          </cell>
          <cell r="H13">
            <v>5595.3016611623798</v>
          </cell>
          <cell r="I13">
            <v>14585.202109676831</v>
          </cell>
          <cell r="J13">
            <v>1340.0994787316777</v>
          </cell>
        </row>
        <row r="14">
          <cell r="B14">
            <v>10478819.652705532</v>
          </cell>
          <cell r="C14">
            <v>1474217.6166367964</v>
          </cell>
          <cell r="D14">
            <v>769496.803451302</v>
          </cell>
          <cell r="E14">
            <v>586378.22608722385</v>
          </cell>
          <cell r="F14">
            <v>244333.24194962319</v>
          </cell>
          <cell r="G14">
            <v>299169.20406840881</v>
          </cell>
          <cell r="H14">
            <v>55640.563530515014</v>
          </cell>
          <cell r="I14">
            <v>292058.84095543373</v>
          </cell>
          <cell r="J14">
            <v>142918.77180627256</v>
          </cell>
        </row>
        <row r="15">
          <cell r="B15">
            <v>2660561.9255500678</v>
          </cell>
          <cell r="C15">
            <v>393778.5349926115</v>
          </cell>
          <cell r="D15">
            <v>385698.40580305475</v>
          </cell>
          <cell r="E15">
            <v>254830.81008961369</v>
          </cell>
          <cell r="F15">
            <v>42303.498559605978</v>
          </cell>
          <cell r="G15">
            <v>79317.235408919048</v>
          </cell>
          <cell r="H15">
            <v>11019.175204421132</v>
          </cell>
          <cell r="I15">
            <v>197482.81625181562</v>
          </cell>
          <cell r="J15">
            <v>60935.574417124313</v>
          </cell>
        </row>
        <row r="16">
          <cell r="B16">
            <v>2561696.2622859925</v>
          </cell>
          <cell r="C16">
            <v>361134.90680695581</v>
          </cell>
          <cell r="D16">
            <v>370110.66456113773</v>
          </cell>
          <cell r="E16">
            <v>147382.10866171762</v>
          </cell>
          <cell r="F16">
            <v>58979.494895351054</v>
          </cell>
          <cell r="G16">
            <v>73264.02067465111</v>
          </cell>
          <cell r="H16">
            <v>13483.804454405539</v>
          </cell>
          <cell r="I16">
            <v>32751.244632821188</v>
          </cell>
          <cell r="J16">
            <v>5535.5117367716011</v>
          </cell>
        </row>
        <row r="17">
          <cell r="B17">
            <v>5054886.4707194921</v>
          </cell>
          <cell r="C17">
            <v>705050.91867324058</v>
          </cell>
          <cell r="D17">
            <v>721592.59238243115</v>
          </cell>
          <cell r="E17">
            <v>249689.70239587716</v>
          </cell>
          <cell r="F17">
            <v>124042.5074894174</v>
          </cell>
          <cell r="G17">
            <v>143264.91597001208</v>
          </cell>
          <cell r="H17">
            <v>27813.608096797489</v>
          </cell>
          <cell r="I17">
            <v>44232.672750075835</v>
          </cell>
          <cell r="J17">
            <v>5916.516309781372</v>
          </cell>
        </row>
        <row r="18">
          <cell r="B18">
            <v>3143094.2789465543</v>
          </cell>
          <cell r="C18">
            <v>451760.22491313267</v>
          </cell>
          <cell r="D18">
            <v>433644.60140215454</v>
          </cell>
          <cell r="E18">
            <v>227957.11474687938</v>
          </cell>
          <cell r="F18">
            <v>63588.581533335499</v>
          </cell>
          <cell r="G18">
            <v>91385.704715952699</v>
          </cell>
          <cell r="H18">
            <v>15161.699947042107</v>
          </cell>
          <cell r="I18">
            <v>153515.87526560519</v>
          </cell>
          <cell r="J18">
            <v>361799.25983787404</v>
          </cell>
        </row>
        <row r="19">
          <cell r="B19">
            <v>13871891.425938411</v>
          </cell>
          <cell r="C19">
            <v>1927397.5312685268</v>
          </cell>
          <cell r="D19">
            <v>326301.4169083864</v>
          </cell>
          <cell r="E19">
            <v>644732.24070052011</v>
          </cell>
          <cell r="F19">
            <v>347943.19110534812</v>
          </cell>
          <cell r="G19">
            <v>391872.13828384562</v>
          </cell>
          <cell r="H19">
            <v>77515.020603614437</v>
          </cell>
          <cell r="I19">
            <v>123778.77133981162</v>
          </cell>
          <cell r="J19">
            <v>1239.3171476345162</v>
          </cell>
        </row>
        <row r="20">
          <cell r="B20">
            <v>1781246.317811202</v>
          </cell>
          <cell r="C20">
            <v>248030.10086044043</v>
          </cell>
          <cell r="D20">
            <v>354636.24210642173</v>
          </cell>
          <cell r="E20">
            <v>85720.17940666397</v>
          </cell>
          <cell r="F20">
            <v>44132.211749573376</v>
          </cell>
          <cell r="G20">
            <v>50412.023415958203</v>
          </cell>
          <cell r="H20">
            <v>9867.452236053412</v>
          </cell>
          <cell r="I20">
            <v>10473.809984867059</v>
          </cell>
          <cell r="J20">
            <v>257.51024927162683</v>
          </cell>
        </row>
        <row r="21">
          <cell r="B21">
            <v>1251916.7276581067</v>
          </cell>
          <cell r="C21">
            <v>174406.32235111293</v>
          </cell>
          <cell r="D21">
            <v>1154194.1401851482</v>
          </cell>
          <cell r="E21">
            <v>60697.614854540356</v>
          </cell>
          <cell r="F21">
            <v>30933.57923972639</v>
          </cell>
          <cell r="G21">
            <v>35445.465831281355</v>
          </cell>
          <cell r="H21">
            <v>6921.9380301268884</v>
          </cell>
          <cell r="I21">
            <v>11735.709742552641</v>
          </cell>
          <cell r="J21">
            <v>4772.669958870335</v>
          </cell>
        </row>
        <row r="22">
          <cell r="B22">
            <v>10938299.137809634</v>
          </cell>
          <cell r="C22">
            <v>1524566.6222762801</v>
          </cell>
          <cell r="D22">
            <v>214909.87276285689</v>
          </cell>
          <cell r="E22">
            <v>534335.81160938425</v>
          </cell>
          <cell r="F22">
            <v>269528.05502181646</v>
          </cell>
          <cell r="G22">
            <v>309822.59295402479</v>
          </cell>
          <cell r="H22">
            <v>60361.133222335025</v>
          </cell>
          <cell r="I22">
            <v>132364.79516334436</v>
          </cell>
          <cell r="J22">
            <v>7293.3535691721027</v>
          </cell>
        </row>
        <row r="23">
          <cell r="B23">
            <v>16667067.621057428</v>
          </cell>
          <cell r="C23">
            <v>2399046.7611877657</v>
          </cell>
          <cell r="D23">
            <v>735459.85588578577</v>
          </cell>
          <cell r="E23">
            <v>1227687.4516722336</v>
          </cell>
          <cell r="F23">
            <v>333677.43749887857</v>
          </cell>
          <cell r="G23">
            <v>485194.91867855878</v>
          </cell>
          <cell r="H23">
            <v>79844.820979099764</v>
          </cell>
          <cell r="I23">
            <v>885727.48345586506</v>
          </cell>
          <cell r="J23">
            <v>1545741.3599720888</v>
          </cell>
        </row>
        <row r="24">
          <cell r="B24">
            <v>2271789.5653829928</v>
          </cell>
          <cell r="C24">
            <v>320760.23287720076</v>
          </cell>
          <cell r="D24">
            <v>3869621.151321976</v>
          </cell>
          <cell r="E24">
            <v>133395.13746251847</v>
          </cell>
          <cell r="F24">
            <v>51803.385470502719</v>
          </cell>
          <cell r="G24">
            <v>65058.085207511387</v>
          </cell>
          <cell r="H24">
            <v>11878.871367382631</v>
          </cell>
          <cell r="I24">
            <v>27616.445073090305</v>
          </cell>
          <cell r="J24">
            <v>2907.1150303290824</v>
          </cell>
        </row>
        <row r="25">
          <cell r="B25">
            <v>33578999.213240698</v>
          </cell>
          <cell r="C25">
            <v>4797940.4334476432</v>
          </cell>
          <cell r="D25">
            <v>1716203.236384117</v>
          </cell>
          <cell r="E25">
            <v>2280843.2787093427</v>
          </cell>
          <cell r="F25">
            <v>708121.62318845454</v>
          </cell>
          <cell r="G25">
            <v>971413.92027311097</v>
          </cell>
          <cell r="H25">
            <v>166511.42587431113</v>
          </cell>
          <cell r="I25">
            <v>1267334.1844939368</v>
          </cell>
          <cell r="J25">
            <v>787216.61703182955</v>
          </cell>
        </row>
        <row r="26">
          <cell r="B26">
            <v>4326808.05497998</v>
          </cell>
          <cell r="C26">
            <v>605102.72374892433</v>
          </cell>
          <cell r="D26">
            <v>672146.05817920971</v>
          </cell>
          <cell r="E26">
            <v>222448.84112135603</v>
          </cell>
          <cell r="F26">
            <v>104551.48120615422</v>
          </cell>
          <cell r="G26">
            <v>122906.32502554962</v>
          </cell>
          <cell r="H26">
            <v>23551.605944106788</v>
          </cell>
          <cell r="I26">
            <v>51929.986170110809</v>
          </cell>
          <cell r="J26">
            <v>25272.268032651227</v>
          </cell>
        </row>
        <row r="27">
          <cell r="B27">
            <v>722003.87346278178</v>
          </cell>
          <cell r="C27">
            <v>101389.18479752706</v>
          </cell>
          <cell r="D27">
            <v>442746.72510150063</v>
          </cell>
          <cell r="E27">
            <v>39388.911898186823</v>
          </cell>
          <cell r="F27">
            <v>17023.585804297374</v>
          </cell>
          <cell r="G27">
            <v>20581.015004137815</v>
          </cell>
          <cell r="H27">
            <v>3863.4285227378714</v>
          </cell>
          <cell r="I27">
            <v>7219.3910576117241</v>
          </cell>
          <cell r="J27">
            <v>243.70461286295264</v>
          </cell>
        </row>
        <row r="28">
          <cell r="B28">
            <v>3123273.6415385865</v>
          </cell>
          <cell r="C28">
            <v>434521.28091049939</v>
          </cell>
          <cell r="D28">
            <v>289301.81117640331</v>
          </cell>
          <cell r="E28">
            <v>148237.62513664732</v>
          </cell>
          <cell r="F28">
            <v>77767.078478628624</v>
          </cell>
          <cell r="G28">
            <v>88327.984853290982</v>
          </cell>
          <cell r="H28">
            <v>17362.39204008404</v>
          </cell>
          <cell r="I28">
            <v>24985.341977991146</v>
          </cell>
          <cell r="J28">
            <v>22.572054080262575</v>
          </cell>
        </row>
        <row r="29">
          <cell r="B29">
            <v>3899995.56324192</v>
          </cell>
          <cell r="C29">
            <v>562090.78988599789</v>
          </cell>
          <cell r="D29">
            <v>590992.65329394687</v>
          </cell>
          <cell r="E29">
            <v>291231.88728249958</v>
          </cell>
          <cell r="F29">
            <v>77340.981239654735</v>
          </cell>
          <cell r="G29">
            <v>113658.2854752405</v>
          </cell>
          <cell r="H29">
            <v>18567.047941076071</v>
          </cell>
          <cell r="I29">
            <v>239447.86179044389</v>
          </cell>
          <cell r="J29">
            <v>35575.157250904937</v>
          </cell>
        </row>
        <row r="30">
          <cell r="B30">
            <v>51687730.573099695</v>
          </cell>
          <cell r="C30">
            <v>7265874.4120941665</v>
          </cell>
          <cell r="D30">
            <v>1069950.3517009499</v>
          </cell>
          <cell r="E30">
            <v>2860605.2416125927</v>
          </cell>
          <cell r="F30">
            <v>1211110.76712437</v>
          </cell>
          <cell r="G30">
            <v>1474672.590047919</v>
          </cell>
          <cell r="H30">
            <v>275383.7363201105</v>
          </cell>
          <cell r="I30">
            <v>1660183.417921612</v>
          </cell>
          <cell r="J30">
            <v>936989.53340686345</v>
          </cell>
        </row>
        <row r="31">
          <cell r="B31">
            <v>1241651.2553427573</v>
          </cell>
          <cell r="C31">
            <v>172477.11855451763</v>
          </cell>
          <cell r="D31">
            <v>350208.78704739083</v>
          </cell>
          <cell r="E31">
            <v>57484.774441391448</v>
          </cell>
          <cell r="F31">
            <v>31185.60499090813</v>
          </cell>
          <cell r="G31">
            <v>35068.753792958727</v>
          </cell>
          <cell r="H31">
            <v>6944.8241789901249</v>
          </cell>
          <cell r="I31">
            <v>8366.8890511528989</v>
          </cell>
          <cell r="J31">
            <v>179.67722903908424</v>
          </cell>
        </row>
        <row r="32">
          <cell r="B32">
            <v>2156331.5427780002</v>
          </cell>
          <cell r="C32">
            <v>300006.40109175048</v>
          </cell>
          <cell r="D32">
            <v>297662.75405517925</v>
          </cell>
          <cell r="E32">
            <v>102396.86594589369</v>
          </cell>
          <cell r="F32">
            <v>53681.196514492774</v>
          </cell>
          <cell r="G32">
            <v>60983.967282662947</v>
          </cell>
          <cell r="H32">
            <v>11985.585280308487</v>
          </cell>
          <cell r="I32">
            <v>40113.464553916638</v>
          </cell>
          <cell r="J32">
            <v>1046.6848981405428</v>
          </cell>
        </row>
        <row r="33">
          <cell r="B33">
            <v>1274334.1995292194</v>
          </cell>
          <cell r="C33">
            <v>178199.08986913416</v>
          </cell>
          <cell r="D33">
            <v>914056.72331099655</v>
          </cell>
          <cell r="E33">
            <v>65427.967845468505</v>
          </cell>
          <cell r="F33">
            <v>30808.919988240414</v>
          </cell>
          <cell r="G33">
            <v>36195.664384233729</v>
          </cell>
          <cell r="H33">
            <v>6939.009686974925</v>
          </cell>
          <cell r="I33">
            <v>9439.879768205903</v>
          </cell>
          <cell r="J33">
            <v>1414.9883224399352</v>
          </cell>
        </row>
        <row r="34">
          <cell r="B34">
            <v>1742935.4527615127</v>
          </cell>
          <cell r="C34">
            <v>242900.77203381868</v>
          </cell>
          <cell r="D34">
            <v>403103.1665560595</v>
          </cell>
          <cell r="E34">
            <v>84993.223394119166</v>
          </cell>
          <cell r="F34">
            <v>42975.041775379934</v>
          </cell>
          <cell r="G34">
            <v>49363.165340251173</v>
          </cell>
          <cell r="H34">
            <v>9622.4668395101216</v>
          </cell>
          <cell r="I34">
            <v>22132.30981237593</v>
          </cell>
          <cell r="J34">
            <v>6403.7549933693854</v>
          </cell>
        </row>
        <row r="35">
          <cell r="B35">
            <v>1677366.6827058168</v>
          </cell>
          <cell r="C35">
            <v>234160.24718493383</v>
          </cell>
          <cell r="D35">
            <v>375995.48789992958</v>
          </cell>
          <cell r="E35">
            <v>83957.315058128297</v>
          </cell>
          <cell r="F35">
            <v>40955.764772963485</v>
          </cell>
          <cell r="G35">
            <v>47574.652782888938</v>
          </cell>
          <cell r="H35">
            <v>9197.0666465332233</v>
          </cell>
          <cell r="I35">
            <v>15004.527112916856</v>
          </cell>
          <cell r="J35">
            <v>124.01346054554402</v>
          </cell>
        </row>
        <row r="36">
          <cell r="B36">
            <v>19394738.483265664</v>
          </cell>
          <cell r="C36">
            <v>2800019.4936400526</v>
          </cell>
          <cell r="D36">
            <v>0</v>
          </cell>
          <cell r="E36">
            <v>1474049.6235601928</v>
          </cell>
          <cell r="F36">
            <v>379822.33474278497</v>
          </cell>
          <cell r="G36">
            <v>566040.62444528216</v>
          </cell>
          <cell r="H36">
            <v>91578.906035458611</v>
          </cell>
          <cell r="I36">
            <v>1098947.0067703458</v>
          </cell>
          <cell r="J36">
            <v>494119.14840823895</v>
          </cell>
        </row>
        <row r="37">
          <cell r="B37">
            <v>3109275.7445746507</v>
          </cell>
          <cell r="C37">
            <v>436712.00517694658</v>
          </cell>
          <cell r="D37">
            <v>345437.69768122578</v>
          </cell>
          <cell r="E37">
            <v>170084.80567210593</v>
          </cell>
          <cell r="F37">
            <v>73225.915812131105</v>
          </cell>
          <cell r="G37">
            <v>88645.702519547951</v>
          </cell>
          <cell r="H37">
            <v>16624.229205667431</v>
          </cell>
          <cell r="I37">
            <v>29520.560317436084</v>
          </cell>
          <cell r="J37">
            <v>13407.401664079382</v>
          </cell>
        </row>
        <row r="38">
          <cell r="B38">
            <v>11010164.153404944</v>
          </cell>
          <cell r="C38">
            <v>1537369.2389899602</v>
          </cell>
          <cell r="D38">
            <v>526476.09297001956</v>
          </cell>
          <cell r="E38">
            <v>553003.0889305264</v>
          </cell>
          <cell r="F38">
            <v>268476.03560389392</v>
          </cell>
          <cell r="G38">
            <v>312338.58514596248</v>
          </cell>
          <cell r="H38">
            <v>60313.106292357596</v>
          </cell>
          <cell r="I38">
            <v>223995.50863190554</v>
          </cell>
          <cell r="J38">
            <v>51982.586303421842</v>
          </cell>
        </row>
        <row r="39">
          <cell r="B39">
            <v>2310667.7157470654</v>
          </cell>
          <cell r="C39">
            <v>321715.4146539619</v>
          </cell>
          <cell r="D39">
            <v>502405.52477663546</v>
          </cell>
          <cell r="E39">
            <v>111012.37398808924</v>
          </cell>
          <cell r="F39">
            <v>57283.7253548812</v>
          </cell>
          <cell r="G39">
            <v>65389.586065111187</v>
          </cell>
          <cell r="H39">
            <v>12805.694633602852</v>
          </cell>
          <cell r="I39">
            <v>20632.739551348161</v>
          </cell>
          <cell r="J39">
            <v>15280.983670784311</v>
          </cell>
        </row>
        <row r="40">
          <cell r="B40">
            <v>2044807.3947845229</v>
          </cell>
          <cell r="C40">
            <v>280387.77764194185</v>
          </cell>
          <cell r="D40">
            <v>438609.45496286912</v>
          </cell>
          <cell r="E40">
            <v>74783.547263815417</v>
          </cell>
          <cell r="F40">
            <v>55061.306821012622</v>
          </cell>
          <cell r="G40">
            <v>57122.482130184893</v>
          </cell>
          <cell r="H40">
            <v>12020.35163212587</v>
          </cell>
          <cell r="I40">
            <v>4256.0801120264005</v>
          </cell>
          <cell r="J40">
            <v>541.06220125331402</v>
          </cell>
        </row>
        <row r="41">
          <cell r="B41">
            <v>2479369.6990273101</v>
          </cell>
          <cell r="C41">
            <v>347389.37465356739</v>
          </cell>
          <cell r="D41">
            <v>679900.94622100773</v>
          </cell>
          <cell r="E41">
            <v>131006.47574668692</v>
          </cell>
          <cell r="F41">
            <v>59251.751571317996</v>
          </cell>
          <cell r="G41">
            <v>70540.552096941436</v>
          </cell>
          <cell r="H41">
            <v>13391.88762145898</v>
          </cell>
          <cell r="I41">
            <v>28548.885542735254</v>
          </cell>
          <cell r="J41">
            <v>9.6255658413795135</v>
          </cell>
        </row>
        <row r="42">
          <cell r="B42">
            <v>3384738.2302063084</v>
          </cell>
          <cell r="C42">
            <v>473704.48016337544</v>
          </cell>
          <cell r="D42">
            <v>215115.89340945185</v>
          </cell>
          <cell r="E42">
            <v>175918.93243407476</v>
          </cell>
          <cell r="F42">
            <v>81433.108494183369</v>
          </cell>
          <cell r="G42">
            <v>96206.444563906494</v>
          </cell>
          <cell r="H42">
            <v>18367.909587527349</v>
          </cell>
          <cell r="I42">
            <v>29313.258314038056</v>
          </cell>
          <cell r="J42">
            <v>4029.8371471429396</v>
          </cell>
        </row>
        <row r="43">
          <cell r="B43">
            <v>7913504.0357216615</v>
          </cell>
          <cell r="C43">
            <v>1106868.3678459113</v>
          </cell>
          <cell r="D43">
            <v>667037.70697720489</v>
          </cell>
          <cell r="E43">
            <v>407757.63734749163</v>
          </cell>
          <cell r="F43">
            <v>191049.59215020237</v>
          </cell>
          <cell r="G43">
            <v>224818.05380852841</v>
          </cell>
          <cell r="H43">
            <v>43047.941436277812</v>
          </cell>
          <cell r="I43">
            <v>174340.0519985198</v>
          </cell>
          <cell r="J43">
            <v>206636.60478980257</v>
          </cell>
        </row>
        <row r="44">
          <cell r="B44">
            <v>176383015.08991662</v>
          </cell>
          <cell r="C44">
            <v>24971350.270914465</v>
          </cell>
          <cell r="D44">
            <v>0</v>
          </cell>
          <cell r="E44">
            <v>10723234.555050066</v>
          </cell>
          <cell r="F44">
            <v>3953811.5510289753</v>
          </cell>
          <cell r="G44">
            <v>5062759.3434148915</v>
          </cell>
          <cell r="H44">
            <v>911535.48827084235</v>
          </cell>
          <cell r="I44">
            <v>3601736.046310321</v>
          </cell>
          <cell r="J44">
            <v>4282401.5620152988</v>
          </cell>
        </row>
        <row r="45">
          <cell r="B45">
            <v>976489.68219380826</v>
          </cell>
          <cell r="C45">
            <v>139121.8746322951</v>
          </cell>
          <cell r="D45">
            <v>308493.37345758191</v>
          </cell>
          <cell r="E45">
            <v>64129.994320444603</v>
          </cell>
          <cell r="F45">
            <v>21001.757775564518</v>
          </cell>
          <cell r="G45">
            <v>28179.408740914914</v>
          </cell>
          <cell r="H45">
            <v>4906.6823817318618</v>
          </cell>
          <cell r="I45">
            <v>10774.319432865468</v>
          </cell>
          <cell r="J45">
            <v>852.99679968861892</v>
          </cell>
        </row>
        <row r="46">
          <cell r="B46">
            <v>4738478.0320026968</v>
          </cell>
          <cell r="C46">
            <v>689193.24214561051</v>
          </cell>
          <cell r="D46">
            <v>505715.62421835354</v>
          </cell>
          <cell r="E46">
            <v>387874.37515260308</v>
          </cell>
          <cell r="F46">
            <v>87631.314225600887</v>
          </cell>
          <cell r="G46">
            <v>139173.00310646504</v>
          </cell>
          <cell r="H46">
            <v>21560.690374808106</v>
          </cell>
          <cell r="I46">
            <v>324656.79220167192</v>
          </cell>
          <cell r="J46">
            <v>158930.66045517247</v>
          </cell>
        </row>
        <row r="47">
          <cell r="B47">
            <v>1813630.4159904127</v>
          </cell>
          <cell r="C47">
            <v>254142.9789728469</v>
          </cell>
          <cell r="D47">
            <v>331319.38108073885</v>
          </cell>
          <cell r="E47">
            <v>96001.890626220498</v>
          </cell>
          <cell r="F47">
            <v>43309.911102067126</v>
          </cell>
          <cell r="G47">
            <v>51605.059677867976</v>
          </cell>
          <cell r="H47">
            <v>9790.961863777311</v>
          </cell>
          <cell r="I47">
            <v>20344.410833143207</v>
          </cell>
          <cell r="J47">
            <v>13901.420189560798</v>
          </cell>
        </row>
        <row r="48">
          <cell r="B48">
            <v>1985340.5907533341</v>
          </cell>
          <cell r="C48">
            <v>277097.61027443095</v>
          </cell>
          <cell r="D48">
            <v>593559.53444186423</v>
          </cell>
          <cell r="E48">
            <v>99068.966294841259</v>
          </cell>
          <cell r="F48">
            <v>48531.974813750654</v>
          </cell>
          <cell r="G48">
            <v>56300.008435850432</v>
          </cell>
          <cell r="H48">
            <v>10894.598491036475</v>
          </cell>
          <cell r="I48">
            <v>14446.339239951762</v>
          </cell>
          <cell r="J48">
            <v>647.80778497188817</v>
          </cell>
        </row>
        <row r="49">
          <cell r="B49">
            <v>5658600.2598716337</v>
          </cell>
          <cell r="C49">
            <v>788489.47267142474</v>
          </cell>
          <cell r="D49">
            <v>510025.80767048482</v>
          </cell>
          <cell r="E49">
            <v>275338.6959771156</v>
          </cell>
          <cell r="F49">
            <v>139634.10181820663</v>
          </cell>
          <cell r="G49">
            <v>160243.04845049058</v>
          </cell>
          <cell r="H49">
            <v>31257.812380967902</v>
          </cell>
          <cell r="I49">
            <v>97409.094680864451</v>
          </cell>
          <cell r="J49">
            <v>19915.381712158753</v>
          </cell>
        </row>
        <row r="50">
          <cell r="B50">
            <v>5587865.0785766682</v>
          </cell>
          <cell r="C50">
            <v>795398.29785015911</v>
          </cell>
          <cell r="D50">
            <v>531409.91249636689</v>
          </cell>
          <cell r="E50">
            <v>363099.9345556515</v>
          </cell>
          <cell r="F50">
            <v>120902.64336243964</v>
          </cell>
          <cell r="G50">
            <v>161130.94959816005</v>
          </cell>
          <cell r="H50">
            <v>28191.74639745165</v>
          </cell>
          <cell r="I50">
            <v>197396.56310853723</v>
          </cell>
          <cell r="J50">
            <v>229406.59131170553</v>
          </cell>
        </row>
        <row r="51">
          <cell r="B51">
            <v>47300821.996962637</v>
          </cell>
          <cell r="C51">
            <v>6669946.2223964632</v>
          </cell>
          <cell r="D51">
            <v>1630897.135533239</v>
          </cell>
          <cell r="E51">
            <v>2730699.1679763244</v>
          </cell>
          <cell r="F51">
            <v>1087296.0997992654</v>
          </cell>
          <cell r="G51">
            <v>1353090.4899422326</v>
          </cell>
          <cell r="H51">
            <v>248699.72879770974</v>
          </cell>
          <cell r="I51">
            <v>1199760.1898067156</v>
          </cell>
          <cell r="J51">
            <v>579687.43071154458</v>
          </cell>
        </row>
        <row r="52">
          <cell r="B52">
            <v>91105123.357476905</v>
          </cell>
          <cell r="C52">
            <v>12840216.159587648</v>
          </cell>
          <cell r="D52">
            <v>2896310.6247217404</v>
          </cell>
          <cell r="E52">
            <v>5223488.0624625701</v>
          </cell>
          <cell r="F52">
            <v>2100933.1645338731</v>
          </cell>
          <cell r="G52">
            <v>2605016.3975547142</v>
          </cell>
          <cell r="H52">
            <v>480072.95588600839</v>
          </cell>
          <cell r="I52">
            <v>875608.08574411541</v>
          </cell>
          <cell r="J52">
            <v>2432291.8556610984</v>
          </cell>
        </row>
        <row r="53">
          <cell r="B53">
            <v>24765082.550941762</v>
          </cell>
          <cell r="C53">
            <v>3495256.7045496898</v>
          </cell>
          <cell r="D53">
            <v>968194.97986084421</v>
          </cell>
          <cell r="E53">
            <v>1446577.1628112753</v>
          </cell>
          <cell r="F53">
            <v>566127.58061555587</v>
          </cell>
          <cell r="G53">
            <v>708966.5941033843</v>
          </cell>
          <cell r="H53">
            <v>129715.55188251183</v>
          </cell>
          <cell r="I53">
            <v>797693.69273058616</v>
          </cell>
          <cell r="J53">
            <v>873785.01871923788</v>
          </cell>
        </row>
        <row r="54">
          <cell r="B54">
            <v>8496046.3908889517</v>
          </cell>
          <cell r="C54">
            <v>1210044.5299092005</v>
          </cell>
          <cell r="D54">
            <v>899787.49371862691</v>
          </cell>
          <cell r="E54">
            <v>555797.30843927094</v>
          </cell>
          <cell r="F54">
            <v>183132.4456497276</v>
          </cell>
          <cell r="G54">
            <v>245108.91744281628</v>
          </cell>
          <cell r="H54">
            <v>42754.799472683248</v>
          </cell>
          <cell r="I54">
            <v>169183.6661841789</v>
          </cell>
          <cell r="J54">
            <v>839928.10446879233</v>
          </cell>
        </row>
        <row r="55">
          <cell r="B55">
            <v>1672220.9112710317</v>
          </cell>
          <cell r="C55">
            <v>237338.5635814601</v>
          </cell>
          <cell r="D55">
            <v>298532.32888860005</v>
          </cell>
          <cell r="E55">
            <v>104897.56097779688</v>
          </cell>
          <cell r="F55">
            <v>36882.172316408622</v>
          </cell>
          <cell r="G55">
            <v>48100.646440223456</v>
          </cell>
          <cell r="H55">
            <v>8547.0415432507689</v>
          </cell>
          <cell r="I55">
            <v>17160.468218316997</v>
          </cell>
          <cell r="J55">
            <v>3701.3659900837088</v>
          </cell>
        </row>
        <row r="56">
          <cell r="B56">
            <v>2099666.2757946206</v>
          </cell>
          <cell r="C56">
            <v>294410.90822312905</v>
          </cell>
          <cell r="D56">
            <v>246252.390228784</v>
          </cell>
          <cell r="E56">
            <v>112154.02460079818</v>
          </cell>
          <cell r="F56">
            <v>49952.175942100934</v>
          </cell>
          <cell r="G56">
            <v>59775.981499346468</v>
          </cell>
          <cell r="H56">
            <v>11305.474842772106</v>
          </cell>
          <cell r="I56">
            <v>19796.376331089588</v>
          </cell>
          <cell r="J56">
            <v>2939.9870529529867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"/>
      <sheetName val="Hoja2"/>
      <sheetName val="NL"/>
    </sheetNames>
    <sheetDataSet>
      <sheetData sheetId="0">
        <row r="6">
          <cell r="C6">
            <v>171969</v>
          </cell>
        </row>
        <row r="7">
          <cell r="C7">
            <v>116795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665618</v>
          </cell>
        </row>
        <row r="11">
          <cell r="C11">
            <v>13734961</v>
          </cell>
        </row>
        <row r="12">
          <cell r="C12">
            <v>1630378</v>
          </cell>
        </row>
        <row r="13">
          <cell r="C13">
            <v>96610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120506</v>
          </cell>
        </row>
        <row r="22">
          <cell r="C22">
            <v>1120722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14969515</v>
          </cell>
        </row>
        <row r="26">
          <cell r="C26">
            <v>701023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35259390</v>
          </cell>
        </row>
        <row r="31">
          <cell r="C31">
            <v>103130</v>
          </cell>
        </row>
        <row r="32">
          <cell r="C32">
            <v>0</v>
          </cell>
        </row>
        <row r="33">
          <cell r="C33">
            <v>96250</v>
          </cell>
        </row>
        <row r="34">
          <cell r="C34">
            <v>47499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108079</v>
          </cell>
        </row>
        <row r="40">
          <cell r="C40">
            <v>303543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29451393</v>
          </cell>
        </row>
        <row r="45">
          <cell r="C45">
            <v>216718</v>
          </cell>
        </row>
        <row r="46">
          <cell r="C46">
            <v>600166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2758412</v>
          </cell>
        </row>
        <row r="50">
          <cell r="C50">
            <v>1984155</v>
          </cell>
        </row>
        <row r="51">
          <cell r="C51">
            <v>17007857</v>
          </cell>
        </row>
        <row r="52">
          <cell r="C52">
            <v>436752</v>
          </cell>
        </row>
        <row r="53">
          <cell r="C53">
            <v>14119895</v>
          </cell>
        </row>
        <row r="54">
          <cell r="C54">
            <v>875889</v>
          </cell>
        </row>
        <row r="55">
          <cell r="C55">
            <v>68221</v>
          </cell>
        </row>
        <row r="56">
          <cell r="C56">
            <v>0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PF_Ene_22" displayName="PF_Ene_22" ref="A3:M55" totalsRowShown="0" headerRowDxfId="355" dataDxfId="354" headerRowCellStyle="Millares" dataCellStyle="Millares">
  <autoFilter ref="A3:M55"/>
  <tableColumns count="13">
    <tableColumn id="1" name="Nombre del Municipio" dataDxfId="353"/>
    <tableColumn id="2" name="Fondo General de Participaciones" dataDxfId="352" dataCellStyle="Millares"/>
    <tableColumn id="3" name="Fondo de Fomento Municipal_x000a_70%" dataDxfId="351" dataCellStyle="Millares"/>
    <tableColumn id="4" name="Fondo de Fomento Municipal_x000a_30%" dataDxfId="350" dataCellStyle="Millares"/>
    <tableColumn id="5" name="Impuesto Especial Sobre Producción y Servicios" dataDxfId="349" dataCellStyle="Millares"/>
    <tableColumn id="6" name="Fondo de Fiscalización y Recaudación" dataDxfId="348" dataCellStyle="Millares"/>
    <tableColumn id="8" name="Impuesto Sobre Adquisición de Vehículos Nuevos" dataDxfId="347" dataCellStyle="Millares"/>
    <tableColumn id="9" name="Fondo Compensación ISAN" dataDxfId="346" dataCellStyle="Millares"/>
    <tableColumn id="10" name="Impuesto Sobre la Venta Final de Gasolinas y Diesel" dataDxfId="345" dataCellStyle="Millares"/>
    <tableColumn id="11" name="Impuesto sobre la Renta Nómina Municipal" dataDxfId="344" dataCellStyle="Millares">
      <calculatedColumnFormula>+[16]ISR!$D7</calculatedColumnFormula>
    </tableColumn>
    <tableColumn id="12" name="Impuesto sobre la Renta Enajenación de Inmuebles" dataDxfId="343" dataCellStyle="Millares">
      <calculatedColumnFormula>+'[5]DIST ANTES AJUSTE'!$S7</calculatedColumnFormula>
    </tableColumn>
    <tableColumn id="13" name="Total" dataDxfId="342" dataCellStyle="Millares">
      <calculatedColumnFormula>SUM(B4:K4)</calculatedColumnFormula>
    </tableColumn>
    <tableColumn id="14" name="mes de pago" dataDxfId="34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PF_Jul_22" displayName="PF_Jul_22" ref="A936:M988" totalsRowShown="0" headerRowDxfId="251" dataDxfId="250" headerRowCellStyle="Millares" dataCellStyle="Millares">
  <autoFilter ref="A936:M988"/>
  <tableColumns count="13">
    <tableColumn id="1" name="Nombre del Municipio" dataDxfId="249"/>
    <tableColumn id="2" name="Fondo General de Participaciones" dataDxfId="248" dataCellStyle="Millares"/>
    <tableColumn id="3" name="Fondo de Fomento Municipal_x000a_70%" dataDxfId="247" dataCellStyle="Millares"/>
    <tableColumn id="4" name="Fondo de Fomento Municipal_x000a_30%" dataDxfId="246" dataCellStyle="Millares"/>
    <tableColumn id="5" name="Impuesto Especial Sobre Producción y Servicios" dataDxfId="245" dataCellStyle="Millares"/>
    <tableColumn id="6" name="Fondo de Fiscalización y Recaudación" dataDxfId="244" dataCellStyle="Millares"/>
    <tableColumn id="8" name="Impuesto Sobre Adquisición de Vehículos Nuevos" dataDxfId="243" dataCellStyle="Millares"/>
    <tableColumn id="9" name="Fondo Compensación ISAN" dataDxfId="242" dataCellStyle="Millares"/>
    <tableColumn id="10" name="Impuesto Sobre la Venta Final de Gasolinas y Diesel" dataDxfId="241" dataCellStyle="Millares"/>
    <tableColumn id="11" name="Impuesto sobre la Renta Nómina Municipal" dataDxfId="240" dataCellStyle="Millares"/>
    <tableColumn id="12" name="Impuesto sobre la Renta Enajenación de Inmuebles" dataDxfId="239" dataCellStyle="Millares"/>
    <tableColumn id="13" name="Total" dataDxfId="238" dataCellStyle="Millares"/>
    <tableColumn id="14" name="mes de pago" dataDxfId="237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et_FEIEF_jul22" displayName="Ret_FEIEF_jul22" ref="A994:D1046" totalsRowShown="0" headerRowDxfId="236" dataDxfId="235" headerRowCellStyle="Millares">
  <autoFilter ref="A994:D1046"/>
  <tableColumns count="4">
    <tableColumn id="1" name="Nombre del Municipio" dataDxfId="234"/>
    <tableColumn id="2" name="Fondo General de Participaciones" dataDxfId="233" dataCellStyle="Millares"/>
    <tableColumn id="13" name="Total" dataDxfId="232" dataCellStyle="Millares"/>
    <tableColumn id="14" name="mes de pago" dataDxfId="231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PF_Ago_22" displayName="PF_Ago_22" ref="A1052:N1104" totalsRowShown="0" headerRowDxfId="230" dataDxfId="229" headerRowCellStyle="Millares">
  <autoFilter ref="A1052:N1104"/>
  <tableColumns count="14">
    <tableColumn id="1" name="Nombre del Municipio" dataDxfId="228"/>
    <tableColumn id="2" name="Fondo General de Participaciones" dataDxfId="227" dataCellStyle="Millares"/>
    <tableColumn id="3" name="Fondo de Fomento Municipal_x000a_70%" dataDxfId="226" dataCellStyle="Millares"/>
    <tableColumn id="4" name="Fondo de Fomento Municipal_x000a_30%" dataDxfId="225" dataCellStyle="Millares"/>
    <tableColumn id="5" name="Impuesto Especial Sobre Producción y Servicios" dataDxfId="224" dataCellStyle="Millares"/>
    <tableColumn id="6" name="Fondo de Fiscalización y Recaudación" dataDxfId="223" dataCellStyle="Millares"/>
    <tableColumn id="12" name="Fondo de Extracción de Hidrocarburos" dataDxfId="222" dataCellStyle="Millares"/>
    <tableColumn id="8" name="Impuesto Sobre Adquisición de Vehículos Nuevos" dataDxfId="221" dataCellStyle="Millares"/>
    <tableColumn id="9" name="Fondo Compensación ISAN" dataDxfId="220" dataCellStyle="Millares"/>
    <tableColumn id="10" name="Impuesto Sobre la Venta Final de Gasolinas y Diesel" dataDxfId="219" dataCellStyle="Millares"/>
    <tableColumn id="11" name="Impuesto sobre la Renta Nómina Municipal" dataDxfId="218" dataCellStyle="Millares"/>
    <tableColumn id="7" name="Impuesto sobre la Renta Enajenación de Inmuebles" dataDxfId="217" dataCellStyle="Millares"/>
    <tableColumn id="13" name="Total" dataDxfId="216" dataCellStyle="Millares">
      <calculatedColumnFormula>SUM(PF_Ago_22[[#This Row],[Fondo General de Participaciones]:[Impuesto sobre la Renta Enajenación de Inmuebles]])</calculatedColumnFormula>
    </tableColumn>
    <tableColumn id="14" name="mes de pago" dataDxfId="2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et_FEIEF_Ago22" displayName="Ret_FEIEF_Ago22" ref="A1110:D1162" totalsRowShown="0" headerRowDxfId="214" dataDxfId="213" headerRowCellStyle="Millares">
  <autoFilter ref="A1110:D1162"/>
  <tableColumns count="4">
    <tableColumn id="1" name="Nombre del Municipio" dataDxfId="212"/>
    <tableColumn id="2" name="Fondo General de Participaciones" dataDxfId="211" dataCellStyle="Millares"/>
    <tableColumn id="13" name="Total" dataDxfId="210" dataCellStyle="Millares"/>
    <tableColumn id="14" name="mes de pago" dataDxfId="20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PF_Sep_22" displayName="PF_Sep_22" ref="A1168:N1220" totalsRowShown="0" headerRowDxfId="208" dataDxfId="207" headerRowCellStyle="Millares">
  <autoFilter ref="A1168:N1220"/>
  <tableColumns count="14">
    <tableColumn id="1" name="Nombre del Municipio" dataDxfId="206"/>
    <tableColumn id="2" name="Fondo General de Participaciones" dataDxfId="205" dataCellStyle="Millares"/>
    <tableColumn id="3" name="Fondo de Fomento Municipal_x000a_70%" dataDxfId="204" dataCellStyle="Millares"/>
    <tableColumn id="4" name="Fondo de Fomento Municipal_x000a_30%" dataDxfId="203" dataCellStyle="Millares"/>
    <tableColumn id="5" name="Impuesto Especial Sobre Producción y Servicios" dataDxfId="202" dataCellStyle="Millares"/>
    <tableColumn id="6" name="Fondo de Fiscalización y Recaudación" dataDxfId="201" dataCellStyle="Millares"/>
    <tableColumn id="7" name="Fondo de Extracción de Hidrocarburos" dataDxfId="200" dataCellStyle="Millares"/>
    <tableColumn id="8" name="Impuesto Sobre Adquisición de Vehículos Nuevos" dataDxfId="199" dataCellStyle="Millares"/>
    <tableColumn id="9" name="Fondo Compensación ISAN" dataDxfId="198" dataCellStyle="Millares"/>
    <tableColumn id="10" name="Impuesto Sobre la Venta Final de Gasolinas y Diesel" dataDxfId="197" dataCellStyle="Millares"/>
    <tableColumn id="11" name="Impuesto sobre la Renta Nómina Municipal" dataDxfId="196" dataCellStyle="Millares"/>
    <tableColumn id="12" name="Impuesto sobre la Renta Enajenación de Inmuebles" dataDxfId="195" dataCellStyle="Millares"/>
    <tableColumn id="13" name="Total" dataDxfId="194" dataCellStyle="Millares"/>
    <tableColumn id="14" name="mes de pago" dataDxfId="19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et_FEIEF_Sep22" displayName="Ret_FEIEF_Sep22" ref="A1226:D1278" totalsRowShown="0" headerRowDxfId="192" dataDxfId="191" headerRowCellStyle="Millares">
  <autoFilter ref="A1226:D1278"/>
  <tableColumns count="4">
    <tableColumn id="1" name="Nombre del Municipio" dataDxfId="190"/>
    <tableColumn id="2" name="Fondo General de Participaciones" dataDxfId="189" dataCellStyle="Millares"/>
    <tableColumn id="13" name="Total" dataDxfId="188" dataCellStyle="Millares"/>
    <tableColumn id="14" name="mes de pago" dataDxfId="187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FEIEF_3erTrim_22" displayName="FEIEF_3erTrim_22" ref="A1284:N1336" totalsRowShown="0" headerRowDxfId="186" dataDxfId="185" headerRowCellStyle="Millares" dataCellStyle="Millares">
  <autoFilter ref="A1284:N1336"/>
  <tableColumns count="14">
    <tableColumn id="1" name="Nombre del Municipio" dataDxfId="184"/>
    <tableColumn id="2" name="Fondo General de Participaciones" dataDxfId="183" dataCellStyle="Millares"/>
    <tableColumn id="3" name="Fondo de Fomento Municipal_x000a_70%" dataDxfId="182" dataCellStyle="Millares"/>
    <tableColumn id="4" name="Fondo de Fomento Municipal_x000a_30%" dataDxfId="181" dataCellStyle="Millares"/>
    <tableColumn id="5" name="Impuesto Especial Sobre Producción y Servicios" dataDxfId="180" dataCellStyle="Millares"/>
    <tableColumn id="6" name="Fondo de Fiscalización y Recaudación" dataDxfId="179" dataCellStyle="Millares"/>
    <tableColumn id="7" name="Fondo de Extracción de Hidrocarburos" dataDxfId="178" dataCellStyle="Millares"/>
    <tableColumn id="8" name="Impuesto Sobre Adquisición de Vehículos Nuevos" dataDxfId="177" dataCellStyle="Millares"/>
    <tableColumn id="9" name="Fondo Compensación ISAN" dataDxfId="176" dataCellStyle="Millares"/>
    <tableColumn id="10" name="Impuesto Sobre la Venta Final de Gasolinas y Diesel" dataDxfId="175" dataCellStyle="Millares"/>
    <tableColumn id="11" name="Impuesto sobre la Renta Nómina Municipal" dataDxfId="174" dataCellStyle="Millares"/>
    <tableColumn id="12" name="Impuesto sobre la Renta Enajenación de Inmuebles" dataDxfId="173" dataCellStyle="Millares"/>
    <tableColumn id="13" name="Total" dataDxfId="172" dataCellStyle="Millares">
      <calculatedColumnFormula>SUM(B1285:L1285)</calculatedColumnFormula>
    </tableColumn>
    <tableColumn id="14" name="mes de pago" dataDxfId="171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PF_2doAjCuat_22" displayName="PF_2doAjCuat_22" ref="A1458:N1510" totalsRowShown="0" headerRowDxfId="170" dataDxfId="169" headerRowCellStyle="Millares">
  <autoFilter ref="A1458:N1510"/>
  <tableColumns count="14">
    <tableColumn id="1" name="Nombre del Municipio" dataDxfId="168"/>
    <tableColumn id="2" name="Fondo General de Participaciones" dataDxfId="167" dataCellStyle="Millares"/>
    <tableColumn id="3" name="Fondo de Fomento Municipal_x000a_70%" dataDxfId="166" dataCellStyle="Millares"/>
    <tableColumn id="4" name="Fondo de Fomento Municipal_x000a_30%" dataDxfId="165" dataCellStyle="Millares"/>
    <tableColumn id="5" name="Impuesto Especial Sobre Producción y Servicios" dataDxfId="164" dataCellStyle="Millares"/>
    <tableColumn id="6" name="Fondo de Fiscalización y Recaudación" dataDxfId="163" dataCellStyle="Millares"/>
    <tableColumn id="7" name="Fondo de Extracción de Hidrocarburos" dataDxfId="162" dataCellStyle="Millares"/>
    <tableColumn id="8" name="Impuesto Sobre Adquisición de Vehículos Nuevos" dataDxfId="161" dataCellStyle="Millares"/>
    <tableColumn id="9" name="Fondo Compensación ISAN" dataDxfId="160" dataCellStyle="Millares"/>
    <tableColumn id="10" name="Impuesto Sobre la Venta Final de Gasolinas y Diesel" dataDxfId="159" dataCellStyle="Millares"/>
    <tableColumn id="11" name="Impuesto sobre la Renta Nómina Municipal" dataDxfId="158" dataCellStyle="Millares"/>
    <tableColumn id="12" name="Impuesto sobre la Renta Enajenación de Inmuebles" dataDxfId="157" dataCellStyle="Millares"/>
    <tableColumn id="13" name="Total" dataDxfId="156" dataCellStyle="Millares">
      <calculatedColumnFormula>SUM(B1459:L1459)</calculatedColumnFormula>
    </tableColumn>
    <tableColumn id="14" name="mes de pago" dataDxfId="155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PF_Nov_22" displayName="PF_Nov_22" ref="A1516:N1568" totalsRowShown="0" headerRowDxfId="154" dataDxfId="153" headerRowCellStyle="Millares" dataCellStyle="Millares">
  <autoFilter ref="A1516:N1568"/>
  <tableColumns count="14">
    <tableColumn id="1" name="Nombre del Municipio" dataDxfId="152"/>
    <tableColumn id="2" name="Fondo General de Participaciones" dataDxfId="151" dataCellStyle="Millares"/>
    <tableColumn id="3" name="Fondo de Fomento Municipal_x000a_70%" dataDxfId="150" dataCellStyle="Millares"/>
    <tableColumn id="4" name="Fondo de Fomento Municipal_x000a_30%" dataDxfId="149" dataCellStyle="Millares"/>
    <tableColumn id="5" name="Impuesto Especial Sobre Producción y Servicios" dataDxfId="148" dataCellStyle="Millares"/>
    <tableColumn id="6" name="Fondo de Fiscalización y Recaudación" dataDxfId="147" dataCellStyle="Millares"/>
    <tableColumn id="7" name="Fondo de Extracción de Hidrocarburos" dataDxfId="146" dataCellStyle="Millares"/>
    <tableColumn id="8" name="Impuesto Sobre Adquisición de Vehículos Nuevos" dataDxfId="145" dataCellStyle="Millares"/>
    <tableColumn id="9" name="Fondo Compensación ISAN" dataDxfId="144" dataCellStyle="Millares"/>
    <tableColumn id="10" name="Impuesto Sobre la Venta Final de Gasolinas y Diesel" dataDxfId="143" dataCellStyle="Millares"/>
    <tableColumn id="11" name="Impuesto sobre la Renta Nómina Municipal" dataDxfId="142" dataCellStyle="Millares"/>
    <tableColumn id="12" name="Impuesto sobre la Renta Enajenación de Inmuebles" dataDxfId="141" dataCellStyle="Millares"/>
    <tableColumn id="13" name="Total" dataDxfId="140" dataCellStyle="Millares">
      <calculatedColumnFormula>SUM(B1517:L1517)</calculatedColumnFormula>
    </tableColumn>
    <tableColumn id="14" name="mes de pago" dataDxfId="139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et_FEIEF_Nov22" displayName="Ret_FEIEF_Nov22" ref="A1574:D1626" totalsRowShown="0" headerRowDxfId="138" dataDxfId="137" headerRowCellStyle="Millares" dataCellStyle="Millares">
  <autoFilter ref="A1574:D1626"/>
  <tableColumns count="4">
    <tableColumn id="1" name="Nombre del Municipio" dataDxfId="136"/>
    <tableColumn id="2" name="Fondo General de Participaciones" dataDxfId="135" dataCellStyle="Millares"/>
    <tableColumn id="13" name="Total" dataDxfId="134" dataCellStyle="Millares">
      <calculatedColumnFormula>SUM(B1575:B1575)</calculatedColumnFormula>
    </tableColumn>
    <tableColumn id="14" name="mes de pago" dataDxfId="13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PF_3erAjCuat_21" displayName="PF_3erAjCuat_21" ref="A181:G233" totalsRowShown="0" headerRowDxfId="340" dataDxfId="339" headerRowCellStyle="Millares" dataCellStyle="Millares">
  <autoFilter ref="A181:G233"/>
  <tableColumns count="7">
    <tableColumn id="1" name="Nombre del Municipio" dataDxfId="338"/>
    <tableColumn id="2" name="Fondo General de Participaciones" dataDxfId="337" dataCellStyle="Millares"/>
    <tableColumn id="3" name="Fondo de Fomento Municipal_x000a_70%" dataDxfId="336" dataCellStyle="Millares"/>
    <tableColumn id="4" name="Fondo de Fomento Municipal_x000a_30%" dataDxfId="335" dataCellStyle="Millares"/>
    <tableColumn id="5" name="Impuesto Especial Sobre Producción y Servicios" dataDxfId="334" dataCellStyle="Millares"/>
    <tableColumn id="13" name="Total" dataDxfId="333" dataCellStyle="Millares">
      <calculatedColumnFormula>SUM(B182:E182)</calculatedColumnFormula>
    </tableColumn>
    <tableColumn id="14" name="mes de pago" dataDxfId="332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FEIEF_4toTrim_22" displayName="FEIEF_4toTrim_22" ref="A1632:N1684" totalsRowShown="0" headerRowDxfId="132" dataDxfId="131" headerRowCellStyle="Millares" dataCellStyle="Millares">
  <autoFilter ref="A1632:N1684"/>
  <tableColumns count="14">
    <tableColumn id="1" name="Nombre del Municipio" dataDxfId="130"/>
    <tableColumn id="2" name="Fondo General de Participaciones" dataDxfId="129" dataCellStyle="Millares"/>
    <tableColumn id="3" name="Fondo de Fomento Municipal_x000a_70%" dataDxfId="128" dataCellStyle="Millares"/>
    <tableColumn id="4" name="Fondo de Fomento Municipal_x000a_30%" dataDxfId="127" dataCellStyle="Millares"/>
    <tableColumn id="5" name="Impuesto Especial Sobre Producción y Servicios" dataDxfId="126" dataCellStyle="Millares"/>
    <tableColumn id="6" name="Fondo de Fiscalización y Recaudación" dataDxfId="125" dataCellStyle="Millares"/>
    <tableColumn id="7" name="Fondo de Extracción de Hidrocarburos" dataDxfId="124" dataCellStyle="Millares"/>
    <tableColumn id="8" name="Impuesto Sobre Adquisición de Vehículos Nuevos" dataDxfId="123" dataCellStyle="Millares"/>
    <tableColumn id="9" name="Fondo Compensación ISAN" dataDxfId="122" dataCellStyle="Millares"/>
    <tableColumn id="10" name="Impuesto Sobre la Venta Final de Gasolinas y Diesel" dataDxfId="121" dataCellStyle="Millares"/>
    <tableColumn id="11" name="Impuesto sobre la Renta Nómina Municipal" dataDxfId="120" dataCellStyle="Millares"/>
    <tableColumn id="12" name="Impuesto sobre la Renta Enajenación de Inmuebles" dataDxfId="119" dataCellStyle="Millares"/>
    <tableColumn id="13" name="Total" dataDxfId="118" dataCellStyle="Millares"/>
    <tableColumn id="14" name="mes de pago" dataDxfId="117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PF_Dic_22" displayName="PF_Dic_22" ref="A1748:N1800" totalsRowShown="0" headerRowDxfId="116" dataDxfId="115" headerRowCellStyle="Millares" dataCellStyle="Millares">
  <autoFilter ref="A1748:N1800"/>
  <tableColumns count="14">
    <tableColumn id="1" name="Nombre del Municipio" dataDxfId="114"/>
    <tableColumn id="2" name="Fondo General de Participaciones" dataDxfId="113" dataCellStyle="Millares"/>
    <tableColumn id="3" name="Fondo de Fomento Municipal_x000a_70%" dataDxfId="112" dataCellStyle="Millares"/>
    <tableColumn id="4" name="Fondo de Fomento Municipal_x000a_30%" dataDxfId="111" dataCellStyle="Millares"/>
    <tableColumn id="5" name="Impuesto Especial Sobre Producción y Servicios" dataDxfId="110" dataCellStyle="Millares"/>
    <tableColumn id="6" name="Fondo de Fiscalización y Recaudación" dataDxfId="109" dataCellStyle="Millares"/>
    <tableColumn id="7" name="Fondo de Extracción de Hidrocarburos" dataDxfId="108" dataCellStyle="Millares"/>
    <tableColumn id="8" name="Impuesto Sobre Adquisición de Vehículos Nuevos" dataDxfId="107" dataCellStyle="Millares"/>
    <tableColumn id="9" name="Fondo Compensación ISAN" dataDxfId="106" dataCellStyle="Millares"/>
    <tableColumn id="10" name="Impuesto Sobre la Venta Final de Gasolinas y Diesel" dataDxfId="105" dataCellStyle="Millares"/>
    <tableColumn id="11" name="Impuesto sobre la Renta Nómina Municipal" dataDxfId="104" dataCellStyle="Millares"/>
    <tableColumn id="12" name="Impuesto sobre la Renta Enajenación de Inmuebles" dataDxfId="103" dataCellStyle="Millares"/>
    <tableColumn id="13" name="Total" dataDxfId="102" dataCellStyle="Millares"/>
    <tableColumn id="14" name="mes de pago" dataDxfId="101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et_FEIEF_Ene22" displayName="Ret_FEIEF_Ene22" ref="A63:D115" totalsRowShown="0" headerRowDxfId="100" dataDxfId="99" headerRowCellStyle="Millares" dataCellStyle="Millares">
  <autoFilter ref="A63:D115"/>
  <tableColumns count="4">
    <tableColumn id="1" name="Nombre del Municipio" dataDxfId="98"/>
    <tableColumn id="2" name="Fondo General de Participaciones" dataDxfId="97" dataCellStyle="Millares">
      <calculatedColumnFormula>+[7]DIST!$B7</calculatedColumnFormula>
    </tableColumn>
    <tableColumn id="13" name="Total" dataDxfId="96" dataCellStyle="Millares">
      <calculatedColumnFormula>SUM(B64:B64)</calculatedColumnFormula>
    </tableColumn>
    <tableColumn id="14" name="mes de pago" dataDxfId="95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et_FEIEF_Feb22" displayName="Ret_FEIEF_Feb22" ref="A239:D291" totalsRowShown="0" headerRowDxfId="94" dataDxfId="93" headerRowCellStyle="Millares" dataCellStyle="Millares">
  <autoFilter ref="A239:D291"/>
  <tableColumns count="4">
    <tableColumn id="1" name="Nombre del Municipio" dataDxfId="92"/>
    <tableColumn id="2" name="Fondo General de Participaciones" dataDxfId="91" dataCellStyle="Millares"/>
    <tableColumn id="13" name="Total" dataDxfId="90" dataCellStyle="Millares">
      <calculatedColumnFormula>SUM(B240:B240)</calculatedColumnFormula>
    </tableColumn>
    <tableColumn id="14" name="mes de pago" dataDxfId="89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et_FEIEF_May22" displayName="Ret_FEIEF_May22" ref="A646:D698" totalsRowShown="0" headerRowDxfId="88" dataDxfId="87" headerRowCellStyle="Millares">
  <autoFilter ref="A646:D698"/>
  <tableColumns count="4">
    <tableColumn id="1" name="Nombre del Municipio" dataDxfId="86"/>
    <tableColumn id="2" name="Fondo General de Participaciones" dataDxfId="85" dataCellStyle="Millares"/>
    <tableColumn id="13" name="Total" dataDxfId="84" dataCellStyle="Millares">
      <calculatedColumnFormula>+Ret_FEIEF_May22[[#This Row],[Fondo General de Participaciones]]</calculatedColumnFormula>
    </tableColumn>
    <tableColumn id="14" name="mes de pago" dataDxfId="83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PF_Feb_22" displayName="PF_Feb_22" ref="A121:M173" totalsRowShown="0" headerRowDxfId="82" dataDxfId="81" headerRowCellStyle="Millares" dataCellStyle="Millares">
  <autoFilter ref="A121:M173"/>
  <tableColumns count="13">
    <tableColumn id="1" name="Nombre del Municipio" dataDxfId="80"/>
    <tableColumn id="2" name="Fondo General de Participaciones" dataDxfId="79" dataCellStyle="Millares"/>
    <tableColumn id="3" name="Fondo de Fomento Municipal_x000a_70%" dataDxfId="78" dataCellStyle="Millares"/>
    <tableColumn id="4" name="Fondo de Fomento Municipal_x000a_30%" dataDxfId="77" dataCellStyle="Millares"/>
    <tableColumn id="5" name="Impuesto Especial Sobre Producción y Servicios" dataDxfId="76" dataCellStyle="Millares"/>
    <tableColumn id="6" name="Fondo de Fiscalización y Recaudación" dataDxfId="75" dataCellStyle="Millares"/>
    <tableColumn id="8" name="Impuesto Sobre Adquisición de Vehículos Nuevos" dataDxfId="74" dataCellStyle="Millares"/>
    <tableColumn id="9" name="Fondo Compensación ISAN" dataDxfId="73" dataCellStyle="Millares"/>
    <tableColumn id="10" name="Impuesto Sobre la Venta Final de Gasolinas y Diesel" dataDxfId="72" dataCellStyle="Millares"/>
    <tableColumn id="11" name="Impuesto sobre la Renta Nómina Municipal" dataDxfId="71" dataCellStyle="Millares">
      <calculatedColumnFormula>+[9]ISR!$C6</calculatedColumnFormula>
    </tableColumn>
    <tableColumn id="12" name="Impuesto sobre la Renta Enajenación de Inmuebles" dataDxfId="70" dataCellStyle="Millares"/>
    <tableColumn id="13" name="Total" dataDxfId="69" dataCellStyle="Millares">
      <calculatedColumnFormula>SUM(B122:K122)</calculatedColumnFormula>
    </tableColumn>
    <tableColumn id="14" name="mes de pago" dataDxfId="68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et_FEIEF_Oct22" displayName="Ret_FEIEF_Oct22" ref="A1400:D1452" totalsRowShown="0" headerRowDxfId="67" dataDxfId="66" headerRowCellStyle="Millares">
  <autoFilter ref="A1400:D1452"/>
  <tableColumns count="4">
    <tableColumn id="1" name="Nombre del Municipio" dataDxfId="65"/>
    <tableColumn id="2" name="Fondo General de Participaciones" dataDxfId="64" dataCellStyle="Millares"/>
    <tableColumn id="13" name="Total" dataDxfId="63" dataCellStyle="Millares"/>
    <tableColumn id="14" name="mes de pago" dataDxfId="62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PF_Oct_22" displayName="PF_Oct_22" ref="A1342:N1394" totalsRowShown="0" headerRowDxfId="61" dataDxfId="60" headerRowCellStyle="Millares" dataCellStyle="Millares">
  <autoFilter ref="A1342:N1394"/>
  <tableColumns count="14">
    <tableColumn id="1" name="Nombre del Municipio" dataDxfId="59"/>
    <tableColumn id="2" name="Fondo General de Participaciones" dataDxfId="58" dataCellStyle="Millares"/>
    <tableColumn id="3" name="Fondo de Fomento Municipal_x000a_70%" dataDxfId="57" dataCellStyle="Millares"/>
    <tableColumn id="4" name="Fondo de Fomento Municipal_x000a_30%" dataDxfId="56" dataCellStyle="Millares"/>
    <tableColumn id="5" name="Impuesto Especial Sobre Producción y Servicios" dataDxfId="55" dataCellStyle="Millares"/>
    <tableColumn id="6" name="Fondo de Fiscalización y Recaudación" dataDxfId="54" dataCellStyle="Millares"/>
    <tableColumn id="7" name="Fondo de Extracción de Hidrocarburos" dataDxfId="53" dataCellStyle="Millares"/>
    <tableColumn id="8" name="Impuesto Sobre Adquisición de Vehículos Nuevos" dataDxfId="52" dataCellStyle="Millares"/>
    <tableColumn id="9" name="Fondo Compensación ISAN" dataDxfId="51" dataCellStyle="Millares"/>
    <tableColumn id="10" name="Impuesto Sobre la Venta Final de Gasolinas y Diesel" dataDxfId="50" dataCellStyle="Millares"/>
    <tableColumn id="11" name="Impuesto sobre la Renta Nómina Municipal" dataDxfId="49" dataCellStyle="Millares"/>
    <tableColumn id="12" name="Impuesto sobre la Renta Enajenación de Inmuebles" dataDxfId="48" dataCellStyle="Millares"/>
    <tableColumn id="13" name="Total" dataDxfId="47" dataCellStyle="Millares">
      <calculatedColumnFormula>SUM(B1343:L1343)</calculatedColumnFormula>
    </tableColumn>
    <tableColumn id="14" name="mes de pago" dataDxfId="46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Tabla22" displayName="Tabla22" ref="A1806:L1858" totalsRowShown="0" headerRowDxfId="45" dataDxfId="44" headerRowCellStyle="Millares" dataCellStyle="Millares">
  <autoFilter ref="A1806:L1858"/>
  <tableColumns count="12">
    <tableColumn id="1" name="Nombre del Municipio" dataDxfId="43"/>
    <tableColumn id="2" name="Fondo General de Participaciones" dataDxfId="42" dataCellStyle="Millares">
      <calculatedColumnFormula>+B4+B64+B122+B182+B240+B298+B356+B415+B473+B589+B647+B705+B763+B821+B879</calculatedColumnFormula>
    </tableColumn>
    <tableColumn id="3" name="Fondo de Fomento Municipal_x000a_70%" dataDxfId="41" dataCellStyle="Millares">
      <calculatedColumnFormula>+C4+C122+C182+C298+C356+C473+C589+C705+C763+C821</calculatedColumnFormula>
    </tableColumn>
    <tableColumn id="4" name="Fondo de Fomento Municipal_x000a_30%" dataDxfId="40" dataCellStyle="Millares">
      <calculatedColumnFormula>+D4+D122+D182+D356+D473+D589+D705+D763+D821</calculatedColumnFormula>
    </tableColumn>
    <tableColumn id="5" name="Impuesto Especial Sobre Producción y Servicios" dataDxfId="39" dataCellStyle="Millares">
      <calculatedColumnFormula>+E4+E122+E182+E356+E473+E589+E705+E763+E821</calculatedColumnFormula>
    </tableColumn>
    <tableColumn id="6" name="Fondo de Fiscalización y Recaudación" dataDxfId="38" dataCellStyle="Millares">
      <calculatedColumnFormula>+F4+F122+D298++F356+F473+F589+F705+F763</calculatedColumnFormula>
    </tableColumn>
    <tableColumn id="8" name="Impuesto Sobre Adquisición de Vehículos Nuevos" dataDxfId="37" dataCellStyle="Millares">
      <calculatedColumnFormula>+G4+G122+G356+G473+G589+G763+G937+H1053+H1169+H1285+H1343+H1459+H1517+H1633+H1749</calculatedColumnFormula>
    </tableColumn>
    <tableColumn id="9" name="Fondo Compensación ISAN" dataDxfId="36" dataCellStyle="Millares">
      <calculatedColumnFormula>+H4+H122+H356+H473+H589+H763+H937+I1053+I1169+I1285+I1343+I1459+I1517+I1633+I1749</calculatedColumnFormula>
    </tableColumn>
    <tableColumn id="10" name="Impuesto Sobre la Venta Final de Gasolinas y Diesel" dataDxfId="35" dataCellStyle="Millares">
      <calculatedColumnFormula>+I4+I122+I356+I473+I589+I763+I937+J1053+J1169+J1285+J1343+J1459+J1517+J1633+J1749</calculatedColumnFormula>
    </tableColumn>
    <tableColumn id="11" name="Impuesto sobre la Renta Nómina Municipal" dataDxfId="34" dataCellStyle="Millares">
      <calculatedColumnFormula>+J4+J122+J356+J473+J589+J763+J937+K1053+K1169+K1285+K1343+K1459+K1517+K1633+K1749</calculatedColumnFormula>
    </tableColumn>
    <tableColumn id="12" name="Impuesto sobre la Renta Enajenación de Inmuebles" dataDxfId="33" dataCellStyle="Millares">
      <calculatedColumnFormula>+K4+K122+K356+K473+K589+K763+K937+L1053+L1169+L1285+L1343+L1459+L1517+L1633+L1749</calculatedColumnFormula>
    </tableColumn>
    <tableColumn id="13" name="Total" dataDxfId="32" dataCellStyle="Millares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et_FEIEF_Dic22" displayName="Ret_FEIEF_Dic22" ref="A1690:D1742" totalsRowShown="0" headerRowDxfId="31" dataDxfId="30" headerRowCellStyle="Millares" dataCellStyle="Millares">
  <autoFilter ref="A1690:D1742"/>
  <tableColumns count="4">
    <tableColumn id="1" name="Nombre del Municipio" dataDxfId="29"/>
    <tableColumn id="2" name="Fondo General de Participaciones" dataDxfId="28" dataCellStyle="Millares"/>
    <tableColumn id="13" name="Total" dataDxfId="27" dataCellStyle="Millares">
      <calculatedColumnFormula>SUM(B1691:B1691)</calculatedColumnFormula>
    </tableColumn>
    <tableColumn id="14" name="mes de pago" dataDxfId="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feief_2021_feb22" displayName="feief_2021_feb22" ref="A297:F349" totalsRowShown="0" headerRowDxfId="331" dataDxfId="330" headerRowCellStyle="Millares">
  <autoFilter ref="A297:F349"/>
  <tableColumns count="6">
    <tableColumn id="1" name="Nombre del Municipio" dataDxfId="329"/>
    <tableColumn id="2" name="Fondo General de Participaciones" dataDxfId="328" dataCellStyle="Millares"/>
    <tableColumn id="3" name="Fondo de Fomento Municipal_x000a_70%" dataDxfId="327" dataCellStyle="Millares"/>
    <tableColumn id="6" name="Fondo de Fiscalización y Recaudación" dataDxfId="326" dataCellStyle="Millares"/>
    <tableColumn id="13" name="Total" dataDxfId="325" dataCellStyle="Millares">
      <calculatedColumnFormula>SUM(B298:D298)</calculatedColumnFormula>
    </tableColumn>
    <tableColumn id="14" name="mes de pago" dataDxfId="324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3" name="Ret_FEIEF_Mar22" displayName="Ret_FEIEF_Mar22" ref="A414:D466" totalsRowShown="0" headerRowDxfId="25" dataDxfId="24" headerRowCellStyle="Millares" dataCellStyle="Millares">
  <autoFilter ref="A414:D466"/>
  <tableColumns count="4">
    <tableColumn id="1" name="Nombre del Municipio" dataDxfId="23"/>
    <tableColumn id="2" name="Fondo General de Participaciones" dataDxfId="22" dataCellStyle="Millares"/>
    <tableColumn id="13" name="Total" dataDxfId="21" dataCellStyle="Millares">
      <calculatedColumnFormula>SUM(B415:B415)</calculatedColumnFormula>
    </tableColumn>
    <tableColumn id="14" name="mes de pago" dataDxfId="20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4" name="PF_AjDef_21" displayName="PF_AjDef_21" ref="A704:H756" totalsRowShown="0" headerRowDxfId="19" dataDxfId="18" headerRowCellStyle="Millares">
  <autoFilter ref="A704:H756"/>
  <tableColumns count="8">
    <tableColumn id="1" name="Nombre del Municipio" dataDxfId="17"/>
    <tableColumn id="2" name="Fondo General de Participaciones" dataDxfId="16" dataCellStyle="Millares"/>
    <tableColumn id="3" name="Fondo de Fomento Municipal_x000a_70%" dataDxfId="15" dataCellStyle="Millares"/>
    <tableColumn id="4" name="Fondo de Fomento Municipal_x000a_30%" dataDxfId="14" dataCellStyle="Millares"/>
    <tableColumn id="5" name="Impuesto Especial Sobre Producción y Servicios" dataDxfId="13" dataCellStyle="Millares"/>
    <tableColumn id="6" name="Fondo de Fiscalización y Recaudación" dataDxfId="12" dataCellStyle="Millares"/>
    <tableColumn id="13" name="Total" dataDxfId="11" dataCellStyle="Millares">
      <calculatedColumnFormula>SUM(PF_AjDef_21[[#This Row],[Fondo General de Participaciones]:[Fondo de Fiscalización y Recaudación]])</calculatedColumnFormula>
    </tableColumn>
    <tableColumn id="14" name="mes de pago" dataDxfId="10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5" name="PF_Jun2236" displayName="PF_Jun2236" ref="A820:G872" totalsRowShown="0" headerRowDxfId="9" dataDxfId="8" headerRowCellStyle="Millares" dataCellStyle="Millares">
  <autoFilter ref="A820:G872"/>
  <tableColumns count="7">
    <tableColumn id="1" name="Nombre del Municipio" dataDxfId="7"/>
    <tableColumn id="2" name="Fondo General de Participaciones" dataDxfId="6" dataCellStyle="Millares"/>
    <tableColumn id="3" name="Fondo de Fomento Municipal_x000a_70%" dataDxfId="5" dataCellStyle="Millares"/>
    <tableColumn id="4" name="Fondo de Fomento Municipal_x000a_30%" dataDxfId="4" dataCellStyle="Millares"/>
    <tableColumn id="5" name="Impuesto Especial Sobre Producción y Servicios" dataDxfId="3" dataCellStyle="Millares"/>
    <tableColumn id="13" name="Total" dataDxfId="2" dataCellStyle="Millares"/>
    <tableColumn id="14" name="mes de pago" dataDxfId="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PF_Mar_22" displayName="PF_Mar_22" ref="A355:M407" totalsRowShown="0" headerRowDxfId="323" dataDxfId="322" headerRowCellStyle="Millares">
  <autoFilter ref="A355:M407"/>
  <tableColumns count="13">
    <tableColumn id="1" name="Nombre del Municipio" dataDxfId="321"/>
    <tableColumn id="2" name="Fondo General de Participaciones" dataDxfId="320" dataCellStyle="Millares"/>
    <tableColumn id="3" name="Fondo de Fomento Municipal_x000a_70%" dataDxfId="319" dataCellStyle="Millares"/>
    <tableColumn id="4" name="Fondo de Fomento Municipal_x000a_30%" dataDxfId="318" dataCellStyle="Millares"/>
    <tableColumn id="5" name="Impuesto Especial Sobre Producción y Servicios" dataDxfId="317" dataCellStyle="Millares"/>
    <tableColumn id="6" name="Fondo de Fiscalización y Recaudación" dataDxfId="316" dataCellStyle="Millares"/>
    <tableColumn id="8" name="Impuesto Sobre Adquisición de Vehículos Nuevos" dataDxfId="315" dataCellStyle="Millares"/>
    <tableColumn id="9" name="Fondo Compensación ISAN" dataDxfId="314" dataCellStyle="Millares"/>
    <tableColumn id="10" name="Impuesto Sobre la Venta Final de Gasolinas y Diesel" dataDxfId="313" dataCellStyle="Millares"/>
    <tableColumn id="11" name="Impuesto sobre la Renta Nómina Municipal" dataDxfId="312" dataCellStyle="Millares"/>
    <tableColumn id="12" name="Impuesto sobre la Renta Enajenación de Inmuebles" dataDxfId="311" dataCellStyle="Millares"/>
    <tableColumn id="13" name="Total" dataDxfId="310" dataCellStyle="Millares">
      <calculatedColumnFormula>SUM(B356:K356)</calculatedColumnFormula>
    </tableColumn>
    <tableColumn id="14" name="mes de pago" dataDxfId="30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PF_Abr_22" displayName="PF_Abr_22" ref="A472:M524" totalsRowShown="0" headerRowDxfId="308" dataDxfId="307" headerRowCellStyle="Millares">
  <autoFilter ref="A472:M524"/>
  <tableColumns count="13">
    <tableColumn id="1" name="Nombre del Municipio" dataDxfId="306"/>
    <tableColumn id="2" name="Fondo General de Participaciones" dataDxfId="305" dataCellStyle="Millares"/>
    <tableColumn id="3" name="Fondo de Fomento Municipal_x000a_70%" dataDxfId="304" dataCellStyle="Millares"/>
    <tableColumn id="4" name="Fondo de Fomento Municipal_x000a_30%" dataDxfId="303" dataCellStyle="Millares"/>
    <tableColumn id="5" name="Impuesto Especial Sobre Producción y Servicios" dataDxfId="302" dataCellStyle="Millares"/>
    <tableColumn id="6" name="Fondo de Fiscalización y Recaudación" dataDxfId="301" dataCellStyle="Millares"/>
    <tableColumn id="8" name="Impuesto Sobre Adquisición de Vehículos Nuevos" dataDxfId="300" dataCellStyle="Millares"/>
    <tableColumn id="9" name="Fondo Compensación ISAN" dataDxfId="299" dataCellStyle="Millares"/>
    <tableColumn id="10" name="Impuesto Sobre la Venta Final de Gasolinas y Diesel" dataDxfId="298" dataCellStyle="Millares"/>
    <tableColumn id="11" name="Impuesto sobre la Renta Nómina Municipal" dataDxfId="297" dataCellStyle="Millares"/>
    <tableColumn id="12" name="Impuesto sobre la Renta Enajenación de Inmuebles" dataDxfId="296" dataCellStyle="Millares">
      <calculatedColumnFormula>+'[17]ISR BI'!D4</calculatedColumnFormula>
    </tableColumn>
    <tableColumn id="13" name="Total" dataDxfId="295" dataCellStyle="Millares">
      <calculatedColumnFormula>SUM(B473:K473)</calculatedColumnFormula>
    </tableColumn>
    <tableColumn id="14" name="mes de pago" dataDxfId="29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Ret_FEIEF_Abr22" displayName="Ret_FEIEF_Abr22" ref="A530:D582" totalsRowShown="0" headerRowDxfId="293" dataDxfId="292" headerRowCellStyle="Millares">
  <autoFilter ref="A530:D582"/>
  <tableColumns count="4">
    <tableColumn id="1" name="Nombre del Municipio" dataDxfId="291"/>
    <tableColumn id="2" name="Fondo General de Participaciones" dataDxfId="290" dataCellStyle="Millares"/>
    <tableColumn id="13" name="Total" dataDxfId="289" dataCellStyle="Millares">
      <calculatedColumnFormula>+Ret_FEIEF_Abr22[[#This Row],[Fondo General de Participaciones]]</calculatedColumnFormula>
    </tableColumn>
    <tableColumn id="14" name="mes de pago" dataDxfId="28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PF_May_22" displayName="PF_May_22" ref="A588:M640" totalsRowShown="0" headerRowDxfId="287" dataDxfId="286" headerRowCellStyle="Millares">
  <autoFilter ref="A588:M640"/>
  <tableColumns count="13">
    <tableColumn id="1" name="Nombre del Municipio" dataDxfId="285"/>
    <tableColumn id="2" name="Fondo General de Participaciones" dataDxfId="284" dataCellStyle="Millares"/>
    <tableColumn id="3" name="Fondo de Fomento Municipal_x000a_70%" dataDxfId="283" dataCellStyle="Millares"/>
    <tableColumn id="4" name="Fondo de Fomento Municipal_x000a_30%" dataDxfId="282" dataCellStyle="Millares"/>
    <tableColumn id="5" name="Impuesto Especial Sobre Producción y Servicios" dataDxfId="281" dataCellStyle="Millares"/>
    <tableColumn id="6" name="Fondo de Fiscalización y Recaudación" dataDxfId="280" dataCellStyle="Millares"/>
    <tableColumn id="8" name="Impuesto Sobre Adquisición de Vehículos Nuevos" dataDxfId="279" dataCellStyle="Millares"/>
    <tableColumn id="9" name="Fondo Compensación ISAN" dataDxfId="278" dataCellStyle="Millares"/>
    <tableColumn id="10" name="Impuesto Sobre la Venta Final de Gasolinas y Diesel" dataDxfId="277" dataCellStyle="Millares"/>
    <tableColumn id="11" name="Impuesto sobre la Renta Nómina Municipal" dataDxfId="276" dataCellStyle="Millares"/>
    <tableColumn id="12" name="Impuesto sobre la Renta Enajenación de Inmuebles" dataDxfId="275" dataCellStyle="Millares"/>
    <tableColumn id="13" name="Total" dataDxfId="274" dataCellStyle="Millares">
      <calculatedColumnFormula>SUM(PF_May_22[[#This Row],[Fondo General de Participaciones]:[Impuesto sobre la Renta Enajenación de Inmuebles]])</calculatedColumnFormula>
    </tableColumn>
    <tableColumn id="14" name="mes de pago" dataDxfId="27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PF_Jun22" displayName="PF_Jun22" ref="A762:M814" totalsRowShown="0" headerRowDxfId="272" dataDxfId="271" headerRowCellStyle="Millares" dataCellStyle="Millares">
  <autoFilter ref="A762:M814"/>
  <tableColumns count="13">
    <tableColumn id="1" name="Nombre del Municipio" dataDxfId="270"/>
    <tableColumn id="2" name="Fondo General de Participaciones" dataDxfId="269" dataCellStyle="Millares"/>
    <tableColumn id="3" name="Fondo de Fomento Municipal_x000a_70%" dataDxfId="268" dataCellStyle="Millares"/>
    <tableColumn id="4" name="Fondo de Fomento Municipal_x000a_30%" dataDxfId="267" dataCellStyle="Millares"/>
    <tableColumn id="5" name="Impuesto Especial Sobre Producción y Servicios" dataDxfId="266" dataCellStyle="Millares"/>
    <tableColumn id="6" name="Fondo de Fiscalización y Recaudación" dataDxfId="265" dataCellStyle="Millares"/>
    <tableColumn id="8" name="Impuesto Sobre Adquisición de Vehículos Nuevos" dataDxfId="264" dataCellStyle="Millares"/>
    <tableColumn id="9" name="Fondo Compensación ISAN" dataDxfId="263" dataCellStyle="Millares"/>
    <tableColumn id="10" name="Impuesto Sobre la Venta Final de Gasolinas y Diesel" dataDxfId="262" dataCellStyle="Millares">
      <calculatedColumnFormula>+'[18]DIST MES'!I6</calculatedColumnFormula>
    </tableColumn>
    <tableColumn id="11" name="Impuesto sobre la Renta Nómina Municipal" dataDxfId="261" dataCellStyle="Millares">
      <calculatedColumnFormula>+[19]ISR!$E6</calculatedColumnFormula>
    </tableColumn>
    <tableColumn id="12" name="Impuesto sobre la Renta Enajenación de Inmuebles" dataDxfId="260" dataCellStyle="Millares"/>
    <tableColumn id="13" name="Total" dataDxfId="259" dataCellStyle="Millares"/>
    <tableColumn id="14" name="mes de pago" dataDxfId="25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Ret_FEIEF_Jun22" displayName="Ret_FEIEF_Jun22" ref="A878:D930" totalsRowShown="0" headerRowDxfId="257" dataDxfId="256" headerRowCellStyle="Millares">
  <autoFilter ref="A878:D930"/>
  <tableColumns count="4">
    <tableColumn id="1" name="Nombre del Municipio" dataDxfId="255"/>
    <tableColumn id="2" name="Fondo General de Participaciones" dataDxfId="254" dataCellStyle="Millares"/>
    <tableColumn id="13" name="Total" dataDxfId="253" dataCellStyle="Millares"/>
    <tableColumn id="14" name="mes de pago" dataDxfId="25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58"/>
  <sheetViews>
    <sheetView showGridLines="0" topLeftCell="A1809" workbookViewId="0">
      <selection activeCell="A1806" sqref="A1806"/>
    </sheetView>
  </sheetViews>
  <sheetFormatPr baseColWidth="10" defaultRowHeight="15"/>
  <cols>
    <col min="1" max="1" width="25.140625" style="297" customWidth="1"/>
    <col min="2" max="13" width="15.5703125" style="283" customWidth="1"/>
    <col min="14" max="14" width="15.5703125" style="284" customWidth="1"/>
    <col min="15" max="16384" width="11.42578125" style="285"/>
  </cols>
  <sheetData>
    <row r="1" spans="1:14">
      <c r="A1" s="282" t="s">
        <v>354</v>
      </c>
    </row>
    <row r="2" spans="1:14">
      <c r="A2" s="314" t="s">
        <v>355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4" ht="63">
      <c r="A3" s="286" t="s">
        <v>206</v>
      </c>
      <c r="B3" s="287" t="s">
        <v>207</v>
      </c>
      <c r="C3" s="287" t="s">
        <v>208</v>
      </c>
      <c r="D3" s="287" t="s">
        <v>209</v>
      </c>
      <c r="E3" s="287" t="s">
        <v>210</v>
      </c>
      <c r="F3" s="287" t="s">
        <v>211</v>
      </c>
      <c r="G3" s="288" t="s">
        <v>212</v>
      </c>
      <c r="H3" s="287" t="s">
        <v>213</v>
      </c>
      <c r="I3" s="288" t="s">
        <v>329</v>
      </c>
      <c r="J3" s="288" t="s">
        <v>353</v>
      </c>
      <c r="K3" s="288" t="s">
        <v>330</v>
      </c>
      <c r="L3" s="287" t="s">
        <v>153</v>
      </c>
      <c r="M3" s="289" t="s">
        <v>356</v>
      </c>
      <c r="N3" s="285"/>
    </row>
    <row r="4" spans="1:14">
      <c r="A4" s="290" t="s">
        <v>1</v>
      </c>
      <c r="B4" s="291">
        <f>+'[5]DIST ANTES AJUSTE'!C7</f>
        <v>802970.45870074758</v>
      </c>
      <c r="C4" s="291">
        <f>+'[5]DIST ANTES AJUSTE'!E7</f>
        <v>112593.84655748151</v>
      </c>
      <c r="D4" s="291">
        <f>+'[5]DIST ANTES AJUSTE'!G7</f>
        <v>1562123.8309265978</v>
      </c>
      <c r="E4" s="291">
        <f>+'[5]DIST ANTES AJUSTE'!I7</f>
        <v>21462.285184418502</v>
      </c>
      <c r="F4" s="291">
        <f>+'[5]DIST ANTES AJUSTE'!K7</f>
        <v>65542.318993450986</v>
      </c>
      <c r="G4" s="291">
        <f>+'[5]DIST ANTES AJUSTE'!M7</f>
        <v>20724.039025125381</v>
      </c>
      <c r="H4" s="291">
        <f>+'[5]DIST ANTES AJUSTE'!O7</f>
        <v>4340.6279786178538</v>
      </c>
      <c r="I4" s="291">
        <f>+'[5]DIST ANTES AJUSTE'!Q7</f>
        <v>7594.4655603637048</v>
      </c>
      <c r="J4" s="291">
        <f>+[6]ISR!$C6</f>
        <v>503725</v>
      </c>
      <c r="K4" s="291">
        <f>+'[5]DIST ANTES AJUSTE'!$S7</f>
        <v>2839.331836227675</v>
      </c>
      <c r="L4" s="292">
        <f t="shared" ref="L4:L35" si="0">SUM(B4:K4)</f>
        <v>3103916.2047630311</v>
      </c>
      <c r="M4" s="284">
        <v>44562</v>
      </c>
      <c r="N4" s="285"/>
    </row>
    <row r="5" spans="1:14">
      <c r="A5" s="290" t="s">
        <v>2</v>
      </c>
      <c r="B5" s="291">
        <f>+'[5]DIST ANTES AJUSTE'!C8</f>
        <v>1531600.1261335982</v>
      </c>
      <c r="C5" s="291">
        <f>+'[5]DIST ANTES AJUSTE'!E8</f>
        <v>214415.93162606051</v>
      </c>
      <c r="D5" s="291">
        <f>+'[5]DIST ANTES AJUSTE'!G8</f>
        <v>410639.20425352047</v>
      </c>
      <c r="E5" s="291">
        <f>+'[5]DIST ANTES AJUSTE'!I8</f>
        <v>41292.392041922423</v>
      </c>
      <c r="F5" s="291">
        <f>+'[5]DIST ANTES AJUSTE'!K8</f>
        <v>122634.21643584053</v>
      </c>
      <c r="G5" s="291">
        <f>+'[5]DIST ANTES AJUSTE'!M8</f>
        <v>39722.837741767857</v>
      </c>
      <c r="H5" s="291">
        <f>+'[5]DIST ANTES AJUSTE'!O8</f>
        <v>8332.7703757813542</v>
      </c>
      <c r="I5" s="291">
        <f>+'[5]DIST ANTES AJUSTE'!Q8</f>
        <v>9874.1151267145178</v>
      </c>
      <c r="J5" s="291">
        <f>+[6]ISR!$C7</f>
        <v>230270</v>
      </c>
      <c r="K5" s="291">
        <f>+'[5]DIST ANTES AJUSTE'!$S8</f>
        <v>965.14926083648209</v>
      </c>
      <c r="L5" s="292">
        <f t="shared" si="0"/>
        <v>2609746.7429960426</v>
      </c>
      <c r="M5" s="284">
        <v>44562</v>
      </c>
      <c r="N5" s="285"/>
    </row>
    <row r="6" spans="1:14">
      <c r="A6" s="290" t="s">
        <v>331</v>
      </c>
      <c r="B6" s="291">
        <f>+'[5]DIST ANTES AJUSTE'!C9</f>
        <v>1644843.2426076245</v>
      </c>
      <c r="C6" s="291">
        <f>+'[5]DIST ANTES AJUSTE'!E9</f>
        <v>231263.07811936241</v>
      </c>
      <c r="D6" s="291">
        <f>+'[5]DIST ANTES AJUSTE'!G9</f>
        <v>334296.45844653784</v>
      </c>
      <c r="E6" s="291">
        <f>+'[5]DIST ANTES AJUSTE'!I9</f>
        <v>43330.953932383047</v>
      </c>
      <c r="F6" s="291">
        <f>+'[5]DIST ANTES AJUSTE'!K9</f>
        <v>138512.68991734239</v>
      </c>
      <c r="G6" s="291">
        <f>+'[5]DIST ANTES AJUSTE'!M9</f>
        <v>42106.818359032433</v>
      </c>
      <c r="H6" s="291">
        <f>+'[5]DIST ANTES AJUSTE'!O9</f>
        <v>8796.2645678774643</v>
      </c>
      <c r="I6" s="291">
        <f>+'[5]DIST ANTES AJUSTE'!Q9</f>
        <v>8750.8767069861024</v>
      </c>
      <c r="J6" s="291">
        <f>+[6]ISR!$C8</f>
        <v>0</v>
      </c>
      <c r="K6" s="291">
        <f>+'[5]DIST ANTES AJUSTE'!$S9</f>
        <v>372.26420702650569</v>
      </c>
      <c r="L6" s="292">
        <f t="shared" si="0"/>
        <v>2452272.646864173</v>
      </c>
      <c r="M6" s="284">
        <v>44562</v>
      </c>
      <c r="N6" s="285"/>
    </row>
    <row r="7" spans="1:14">
      <c r="A7" s="290" t="s">
        <v>3</v>
      </c>
      <c r="B7" s="291">
        <f>+'[5]DIST ANTES AJUSTE'!C10</f>
        <v>4968947.1794895204</v>
      </c>
      <c r="C7" s="291">
        <f>+'[5]DIST ANTES AJUSTE'!E10</f>
        <v>709759.22653596185</v>
      </c>
      <c r="D7" s="291">
        <f>+'[5]DIST ANTES AJUSTE'!G10</f>
        <v>1730857.5660766722</v>
      </c>
      <c r="E7" s="291">
        <f>+'[5]DIST ANTES AJUSTE'!I10</f>
        <v>119535.62867995718</v>
      </c>
      <c r="F7" s="291">
        <f>+'[5]DIST ANTES AJUSTE'!K10</f>
        <v>494731.158820429</v>
      </c>
      <c r="G7" s="291">
        <f>+'[5]DIST ANTES AJUSTE'!M10</f>
        <v>121006.70917635667</v>
      </c>
      <c r="H7" s="291">
        <f>+'[5]DIST ANTES AJUSTE'!O10</f>
        <v>24863.381784930811</v>
      </c>
      <c r="I7" s="291">
        <f>+'[5]DIST ANTES AJUSTE'!Q10</f>
        <v>89950.802527697393</v>
      </c>
      <c r="J7" s="291">
        <f>+[6]ISR!$C9</f>
        <v>2895399</v>
      </c>
      <c r="K7" s="291">
        <f>+'[5]DIST ANTES AJUSTE'!$S10</f>
        <v>267335.31010227127</v>
      </c>
      <c r="L7" s="292">
        <f t="shared" si="0"/>
        <v>11422385.963193797</v>
      </c>
      <c r="M7" s="284">
        <v>44562</v>
      </c>
      <c r="N7" s="285"/>
    </row>
    <row r="8" spans="1:14">
      <c r="A8" s="290" t="s">
        <v>332</v>
      </c>
      <c r="B8" s="291">
        <f>+'[5]DIST ANTES AJUSTE'!C11</f>
        <v>5647336.418404297</v>
      </c>
      <c r="C8" s="291">
        <f>+'[5]DIST ANTES AJUSTE'!E11</f>
        <v>792746.6164830745</v>
      </c>
      <c r="D8" s="291">
        <f>+'[5]DIST ANTES AJUSTE'!G11</f>
        <v>2066032.5140360731</v>
      </c>
      <c r="E8" s="291">
        <f>+'[5]DIST ANTES AJUSTE'!I11</f>
        <v>150059.53951413484</v>
      </c>
      <c r="F8" s="291">
        <f>+'[5]DIST ANTES AJUSTE'!K11</f>
        <v>466910.69101523852</v>
      </c>
      <c r="G8" s="291">
        <f>+'[5]DIST ANTES AJUSTE'!M11</f>
        <v>145270.38863260238</v>
      </c>
      <c r="H8" s="291">
        <f>+'[5]DIST ANTES AJUSTE'!O11</f>
        <v>30394.610027483061</v>
      </c>
      <c r="I8" s="291">
        <f>+'[5]DIST ANTES AJUSTE'!Q11</f>
        <v>51566.266561736142</v>
      </c>
      <c r="J8" s="291">
        <f>+[6]ISR!$C10</f>
        <v>0</v>
      </c>
      <c r="K8" s="291">
        <f>+'[5]DIST ANTES AJUSTE'!$S11</f>
        <v>9598.3936581696671</v>
      </c>
      <c r="L8" s="292">
        <f t="shared" si="0"/>
        <v>9359915.4383328091</v>
      </c>
      <c r="M8" s="284">
        <v>44562</v>
      </c>
      <c r="N8" s="285"/>
    </row>
    <row r="9" spans="1:14">
      <c r="A9" s="290" t="s">
        <v>4</v>
      </c>
      <c r="B9" s="291">
        <f>+'[5]DIST ANTES AJUSTE'!C12</f>
        <v>45291433.336353108</v>
      </c>
      <c r="C9" s="291">
        <f>+'[5]DIST ANTES AJUSTE'!E12</f>
        <v>6527359.46540902</v>
      </c>
      <c r="D9" s="291">
        <f>+'[5]DIST ANTES AJUSTE'!G12</f>
        <v>1769783.1949887709</v>
      </c>
      <c r="E9" s="291">
        <f>+'[5]DIST ANTES AJUSTE'!I12</f>
        <v>1030362.827749314</v>
      </c>
      <c r="F9" s="291">
        <f>+'[5]DIST ANTES AJUSTE'!K12</f>
        <v>4906824.1842009239</v>
      </c>
      <c r="G9" s="291">
        <f>+'[5]DIST ANTES AJUSTE'!M12</f>
        <v>1070696.1996746052</v>
      </c>
      <c r="H9" s="291">
        <f>+'[5]DIST ANTES AJUSTE'!O12</f>
        <v>217722.895036498</v>
      </c>
      <c r="I9" s="291">
        <f>+'[5]DIST ANTES AJUSTE'!Q12</f>
        <v>1407726.5127494058</v>
      </c>
      <c r="J9" s="291">
        <f>+[6]ISR!$C11</f>
        <v>7396744</v>
      </c>
      <c r="K9" s="291">
        <f>+'[5]DIST ANTES AJUSTE'!$S12</f>
        <v>2231428.6322022169</v>
      </c>
      <c r="L9" s="292">
        <f t="shared" si="0"/>
        <v>71850081.248363867</v>
      </c>
      <c r="M9" s="284">
        <v>44562</v>
      </c>
      <c r="N9" s="285"/>
    </row>
    <row r="10" spans="1:14">
      <c r="A10" s="290" t="s">
        <v>5</v>
      </c>
      <c r="B10" s="291">
        <f>+'[5]DIST ANTES AJUSTE'!C13</f>
        <v>6274246.2031867011</v>
      </c>
      <c r="C10" s="291">
        <f>+'[5]DIST ANTES AJUSTE'!E13</f>
        <v>876266.77992427489</v>
      </c>
      <c r="D10" s="291">
        <f>+'[5]DIST ANTES AJUSTE'!G13</f>
        <v>0</v>
      </c>
      <c r="E10" s="291">
        <f>+'[5]DIST ANTES AJUSTE'!I13</f>
        <v>171293.93398641641</v>
      </c>
      <c r="F10" s="291">
        <f>+'[5]DIST ANTES AJUSTE'!K13</f>
        <v>488018.00968073145</v>
      </c>
      <c r="G10" s="291">
        <f>+'[5]DIST ANTES AJUSTE'!M13</f>
        <v>163891.51327513787</v>
      </c>
      <c r="H10" s="291">
        <f>+'[5]DIST ANTES AJUSTE'!O13</f>
        <v>34457.123761150062</v>
      </c>
      <c r="I10" s="291">
        <f>+'[5]DIST ANTES AJUSTE'!Q13</f>
        <v>45393.096053130248</v>
      </c>
      <c r="J10" s="291">
        <f>+[6]ISR!$C12</f>
        <v>0</v>
      </c>
      <c r="K10" s="291">
        <f>+'[5]DIST ANTES AJUSTE'!$S13</f>
        <v>429.8834948665193</v>
      </c>
      <c r="L10" s="292">
        <f t="shared" si="0"/>
        <v>8053996.543362407</v>
      </c>
      <c r="M10" s="284">
        <v>44562</v>
      </c>
      <c r="N10" s="285"/>
    </row>
    <row r="11" spans="1:14">
      <c r="A11" s="290" t="s">
        <v>6</v>
      </c>
      <c r="B11" s="291">
        <f>+'[5]DIST ANTES AJUSTE'!C14</f>
        <v>1077995.1960435736</v>
      </c>
      <c r="C11" s="291">
        <f>+'[5]DIST ANTES AJUSTE'!E14</f>
        <v>152702.61822896075</v>
      </c>
      <c r="D11" s="291">
        <f>+'[5]DIST ANTES AJUSTE'!G14</f>
        <v>507393.78918939905</v>
      </c>
      <c r="E11" s="291">
        <f>+'[5]DIST ANTES AJUSTE'!I14</f>
        <v>27236.643428357947</v>
      </c>
      <c r="F11" s="291">
        <f>+'[5]DIST ANTES AJUSTE'!K14</f>
        <v>98576.588109110598</v>
      </c>
      <c r="G11" s="291">
        <f>+'[5]DIST ANTES AJUSTE'!M14</f>
        <v>26962.72127740756</v>
      </c>
      <c r="H11" s="291">
        <f>+'[5]DIST ANTES AJUSTE'!O14</f>
        <v>5590.1540397031231</v>
      </c>
      <c r="I11" s="291">
        <f>+'[5]DIST ANTES AJUSTE'!Q14</f>
        <v>11832.857442335304</v>
      </c>
      <c r="J11" s="291">
        <f>+[6]ISR!$C13</f>
        <v>96586</v>
      </c>
      <c r="K11" s="291">
        <f>+'[5]DIST ANTES AJUSTE'!$S14</f>
        <v>8630.7454018340341</v>
      </c>
      <c r="L11" s="292">
        <f t="shared" si="0"/>
        <v>2013507.3131606821</v>
      </c>
      <c r="M11" s="284">
        <v>44562</v>
      </c>
      <c r="N11" s="285"/>
    </row>
    <row r="12" spans="1:14">
      <c r="A12" s="290" t="s">
        <v>333</v>
      </c>
      <c r="B12" s="291">
        <f>+'[5]DIST ANTES AJUSTE'!C15</f>
        <v>10683801.68805569</v>
      </c>
      <c r="C12" s="291">
        <f>+'[5]DIST ANTES AJUSTE'!E15</f>
        <v>1512622.0329856614</v>
      </c>
      <c r="D12" s="291">
        <f>+'[5]DIST ANTES AJUSTE'!G15</f>
        <v>443665.96260491625</v>
      </c>
      <c r="E12" s="291">
        <f>+'[5]DIST ANTES AJUSTE'!I15</f>
        <v>270737.56401107745</v>
      </c>
      <c r="F12" s="291">
        <f>+'[5]DIST ANTES AJUSTE'!K15</f>
        <v>971599.33174526715</v>
      </c>
      <c r="G12" s="291">
        <f>+'[5]DIST ANTES AJUSTE'!M15</f>
        <v>267658.66452216933</v>
      </c>
      <c r="H12" s="291">
        <f>+'[5]DIST ANTES AJUSTE'!O15</f>
        <v>55523.350425584766</v>
      </c>
      <c r="I12" s="291">
        <f>+'[5]DIST ANTES AJUSTE'!Q15</f>
        <v>236652.30093483304</v>
      </c>
      <c r="J12" s="291">
        <f>+[6]ISR!$C14</f>
        <v>0</v>
      </c>
      <c r="K12" s="291">
        <f>+'[5]DIST ANTES AJUSTE'!$S15</f>
        <v>198398.10050482413</v>
      </c>
      <c r="L12" s="292">
        <f t="shared" si="0"/>
        <v>14640658.995790023</v>
      </c>
      <c r="M12" s="284">
        <v>44562</v>
      </c>
      <c r="N12" s="285"/>
    </row>
    <row r="13" spans="1:14">
      <c r="A13" s="290" t="s">
        <v>334</v>
      </c>
      <c r="B13" s="291">
        <f>+'[5]DIST ANTES AJUSTE'!C16</f>
        <v>2868294.8629560154</v>
      </c>
      <c r="C13" s="291">
        <f>+'[5]DIST ANTES AJUSTE'!E16</f>
        <v>431376.7554982804</v>
      </c>
      <c r="D13" s="291">
        <f>+'[5]DIST ANTES AJUSTE'!G16</f>
        <v>225950.62302742101</v>
      </c>
      <c r="E13" s="291">
        <f>+'[5]DIST ANTES AJUSTE'!I16</f>
        <v>46875.103818049662</v>
      </c>
      <c r="F13" s="291">
        <f>+'[5]DIST ANTES AJUSTE'!K16</f>
        <v>434130.47558368143</v>
      </c>
      <c r="G13" s="291">
        <f>+'[5]DIST ANTES AJUSTE'!M16</f>
        <v>57788.782743141011</v>
      </c>
      <c r="H13" s="291">
        <f>+'[5]DIST ANTES AJUSTE'!O16</f>
        <v>11023.811273498672</v>
      </c>
      <c r="I13" s="291">
        <f>+'[5]DIST ANTES AJUSTE'!Q16</f>
        <v>161755.41997509336</v>
      </c>
      <c r="J13" s="291">
        <f>+[6]ISR!$C15</f>
        <v>0</v>
      </c>
      <c r="K13" s="291">
        <f>+'[5]DIST ANTES AJUSTE'!$S16</f>
        <v>112038.44413143754</v>
      </c>
      <c r="L13" s="292">
        <f t="shared" si="0"/>
        <v>4349234.2790066181</v>
      </c>
      <c r="M13" s="284">
        <v>44562</v>
      </c>
      <c r="N13" s="285"/>
    </row>
    <row r="14" spans="1:14">
      <c r="A14" s="290" t="s">
        <v>335</v>
      </c>
      <c r="B14" s="291">
        <f>+'[5]DIST ANTES AJUSTE'!C17</f>
        <v>2654751.5822207825</v>
      </c>
      <c r="C14" s="291">
        <f>+'[5]DIST ANTES AJUSTE'!E17</f>
        <v>377743.36086501589</v>
      </c>
      <c r="D14" s="291">
        <f>+'[5]DIST ANTES AJUSTE'!G17</f>
        <v>2470093.9018887859</v>
      </c>
      <c r="E14" s="291">
        <f>+'[5]DIST ANTES AJUSTE'!I17</f>
        <v>65353.22236561848</v>
      </c>
      <c r="F14" s="291">
        <f>+'[5]DIST ANTES AJUSTE'!K17</f>
        <v>254321.6748582866</v>
      </c>
      <c r="G14" s="291">
        <f>+'[5]DIST ANTES AJUSTE'!M17</f>
        <v>65461.823228148016</v>
      </c>
      <c r="H14" s="291">
        <f>+'[5]DIST ANTES AJUSTE'!O17</f>
        <v>13507.726159145395</v>
      </c>
      <c r="I14" s="291">
        <f>+'[5]DIST ANTES AJUSTE'!Q17</f>
        <v>27305.497855933088</v>
      </c>
      <c r="J14" s="291">
        <f>+[6]ISR!$C16</f>
        <v>0</v>
      </c>
      <c r="K14" s="291">
        <f>+'[5]DIST ANTES AJUSTE'!$S17</f>
        <v>6806.4485627249351</v>
      </c>
      <c r="L14" s="292">
        <f t="shared" si="0"/>
        <v>5935345.2380044414</v>
      </c>
      <c r="M14" s="284">
        <v>44562</v>
      </c>
      <c r="N14" s="285"/>
    </row>
    <row r="15" spans="1:14">
      <c r="A15" s="290" t="s">
        <v>7</v>
      </c>
      <c r="B15" s="291">
        <f>+'[5]DIST ANTES AJUSTE'!C18</f>
        <v>5146385.9512905255</v>
      </c>
      <c r="C15" s="291">
        <f>+'[5]DIST ANTES AJUSTE'!E18</f>
        <v>721740.89304290875</v>
      </c>
      <c r="D15" s="291">
        <f>+'[5]DIST ANTES AJUSTE'!G18</f>
        <v>415776.24219436204</v>
      </c>
      <c r="E15" s="291">
        <f>+'[5]DIST ANTES AJUSTE'!I18</f>
        <v>137447.38971987521</v>
      </c>
      <c r="F15" s="291">
        <f>+'[5]DIST ANTES AJUSTE'!K18</f>
        <v>420800.33242306497</v>
      </c>
      <c r="G15" s="291">
        <f>+'[5]DIST ANTES AJUSTE'!M18</f>
        <v>132765.12126466248</v>
      </c>
      <c r="H15" s="291">
        <f>+'[5]DIST ANTES AJUSTE'!O18</f>
        <v>27803.583965124191</v>
      </c>
      <c r="I15" s="291">
        <f>+'[5]DIST ANTES AJUSTE'!Q18</f>
        <v>36001.300907592071</v>
      </c>
      <c r="J15" s="291">
        <f>+[6]ISR!$C17</f>
        <v>0</v>
      </c>
      <c r="K15" s="291">
        <f>+'[5]DIST ANTES AJUSTE'!$S18</f>
        <v>9027.6985879605945</v>
      </c>
      <c r="L15" s="292">
        <f t="shared" si="0"/>
        <v>7047748.5133960769</v>
      </c>
      <c r="M15" s="284">
        <v>44562</v>
      </c>
      <c r="N15" s="285"/>
    </row>
    <row r="16" spans="1:14">
      <c r="A16" s="290" t="s">
        <v>336</v>
      </c>
      <c r="B16" s="291">
        <f>+'[5]DIST ANTES AJUSTE'!C19</f>
        <v>3310402.6559838946</v>
      </c>
      <c r="C16" s="291">
        <f>+'[5]DIST ANTES AJUSTE'!E19</f>
        <v>481842.73691547319</v>
      </c>
      <c r="D16" s="291">
        <f>+'[5]DIST ANTES AJUSTE'!G19</f>
        <v>406557.54212994839</v>
      </c>
      <c r="E16" s="291">
        <f>+'[5]DIST ANTES AJUSTE'!I19</f>
        <v>70460.398863649229</v>
      </c>
      <c r="F16" s="291">
        <f>+'[5]DIST ANTES AJUSTE'!K19</f>
        <v>391207.21489661519</v>
      </c>
      <c r="G16" s="291">
        <f>+'[5]DIST ANTES AJUSTE'!M19</f>
        <v>75614.529686883281</v>
      </c>
      <c r="H16" s="291">
        <f>+'[5]DIST ANTES AJUSTE'!O19</f>
        <v>15184.031675650567</v>
      </c>
      <c r="I16" s="291">
        <f>+'[5]DIST ANTES AJUSTE'!Q19</f>
        <v>126130.49621235751</v>
      </c>
      <c r="J16" s="291">
        <f>+[6]ISR!$C18</f>
        <v>0</v>
      </c>
      <c r="K16" s="291">
        <f>+'[5]DIST ANTES AJUSTE'!$S19</f>
        <v>269229.91326316865</v>
      </c>
      <c r="L16" s="292">
        <f t="shared" si="0"/>
        <v>5146629.5196276419</v>
      </c>
      <c r="M16" s="284">
        <v>44562</v>
      </c>
      <c r="N16" s="285"/>
    </row>
    <row r="17" spans="1:14">
      <c r="A17" s="290" t="s">
        <v>8</v>
      </c>
      <c r="B17" s="291">
        <f>+'[5]DIST ANTES AJUSTE'!C20</f>
        <v>14092416.658189297</v>
      </c>
      <c r="C17" s="291">
        <f>+'[5]DIST ANTES AJUSTE'!E20</f>
        <v>1967370.3156094169</v>
      </c>
      <c r="D17" s="291">
        <f>+'[5]DIST ANTES AJUSTE'!G20</f>
        <v>144668.94500166885</v>
      </c>
      <c r="E17" s="291">
        <f>+'[5]DIST ANTES AJUSTE'!I20</f>
        <v>385544.31265896378</v>
      </c>
      <c r="F17" s="291">
        <f>+'[5]DIST ANTES AJUSTE'!K20</f>
        <v>1090715.6699352488</v>
      </c>
      <c r="G17" s="291">
        <f>+'[5]DIST ANTES AJUSTE'!M20</f>
        <v>368551.49627672078</v>
      </c>
      <c r="H17" s="291">
        <f>+'[5]DIST ANTES AJUSTE'!O20</f>
        <v>77514.409120506651</v>
      </c>
      <c r="I17" s="291">
        <f>+'[5]DIST ANTES AJUSTE'!Q20</f>
        <v>101312.63478926838</v>
      </c>
      <c r="J17" s="291">
        <f>+[6]ISR!$C19</f>
        <v>0</v>
      </c>
      <c r="K17" s="291">
        <f>+'[5]DIST ANTES AJUSTE'!$S20</f>
        <v>1588.3566179836862</v>
      </c>
      <c r="L17" s="292">
        <f t="shared" si="0"/>
        <v>18229682.79819908</v>
      </c>
      <c r="M17" s="284">
        <v>44562</v>
      </c>
      <c r="N17" s="285"/>
    </row>
    <row r="18" spans="1:14">
      <c r="A18" s="290" t="s">
        <v>9</v>
      </c>
      <c r="B18" s="291">
        <f>+'[5]DIST ANTES AJUSTE'!C21</f>
        <v>1813350.395920126</v>
      </c>
      <c r="C18" s="291">
        <f>+'[5]DIST ANTES AJUSTE'!E21</f>
        <v>253846.76968013737</v>
      </c>
      <c r="D18" s="291">
        <f>+'[5]DIST ANTES AJUSTE'!G21</f>
        <v>302406.99077966303</v>
      </c>
      <c r="E18" s="291">
        <f>+'[5]DIST ANTES AJUSTE'!I21</f>
        <v>48901.440191448863</v>
      </c>
      <c r="F18" s="291">
        <f>+'[5]DIST ANTES AJUSTE'!K21</f>
        <v>145106.6436513518</v>
      </c>
      <c r="G18" s="291">
        <f>+'[5]DIST ANTES AJUSTE'!M21</f>
        <v>47037.25077444817</v>
      </c>
      <c r="H18" s="291">
        <f>+'[5]DIST ANTES AJUSTE'!O21</f>
        <v>9867.6033950098845</v>
      </c>
      <c r="I18" s="291">
        <f>+'[5]DIST ANTES AJUSTE'!Q21</f>
        <v>8576.9903037469321</v>
      </c>
      <c r="J18" s="291">
        <f>+[6]ISR!$C20</f>
        <v>0</v>
      </c>
      <c r="K18" s="291">
        <f>+'[5]DIST ANTES AJUSTE'!$S21</f>
        <v>740.11482469547457</v>
      </c>
      <c r="L18" s="292">
        <f t="shared" si="0"/>
        <v>2629834.1995206275</v>
      </c>
      <c r="M18" s="284">
        <v>44562</v>
      </c>
      <c r="N18" s="285"/>
    </row>
    <row r="19" spans="1:14">
      <c r="A19" s="290" t="s">
        <v>337</v>
      </c>
      <c r="B19" s="291">
        <f>+'[5]DIST ANTES AJUSTE'!C22</f>
        <v>1264724.6821224676</v>
      </c>
      <c r="C19" s="291">
        <f>+'[5]DIST ANTES AJUSTE'!E22</f>
        <v>176879.32790678361</v>
      </c>
      <c r="D19" s="291">
        <f>+'[5]DIST ANTES AJUSTE'!G22</f>
        <v>399897.68010790576</v>
      </c>
      <c r="E19" s="291">
        <f>+'[5]DIST ANTES AJUSTE'!I22</f>
        <v>34276.473438305024</v>
      </c>
      <c r="F19" s="291">
        <f>+'[5]DIST ANTES AJUSTE'!K22</f>
        <v>100063.08796923928</v>
      </c>
      <c r="G19" s="291">
        <f>+'[5]DIST ANTES AJUSTE'!M22</f>
        <v>32898.930636692006</v>
      </c>
      <c r="H19" s="291">
        <f>+'[5]DIST ANTES AJUSTE'!O22</f>
        <v>6907.7621358203287</v>
      </c>
      <c r="I19" s="291">
        <f>+'[5]DIST ANTES AJUSTE'!Q22</f>
        <v>9313.3207897212269</v>
      </c>
      <c r="J19" s="291">
        <f>+[6]ISR!$C21</f>
        <v>277927</v>
      </c>
      <c r="K19" s="291">
        <f>+'[5]DIST ANTES AJUSTE'!$S22</f>
        <v>22502.699180493666</v>
      </c>
      <c r="L19" s="292">
        <f t="shared" si="0"/>
        <v>2325390.9642874287</v>
      </c>
      <c r="M19" s="284">
        <v>44562</v>
      </c>
      <c r="N19" s="285"/>
    </row>
    <row r="20" spans="1:14">
      <c r="A20" s="290" t="s">
        <v>10</v>
      </c>
      <c r="B20" s="291">
        <f>+'[5]DIST ANTES AJUSTE'!C23</f>
        <v>11145003.771988394</v>
      </c>
      <c r="C20" s="291">
        <f>+'[5]DIST ANTES AJUSTE'!E23</f>
        <v>1562021.920928834</v>
      </c>
      <c r="D20" s="291">
        <f>+'[5]DIST ANTES AJUSTE'!G23</f>
        <v>168144.61766166487</v>
      </c>
      <c r="E20" s="291">
        <f>+'[5]DIST ANTES AJUSTE'!I23</f>
        <v>298655.10056828969</v>
      </c>
      <c r="F20" s="291">
        <f>+'[5]DIST ANTES AJUSTE'!K23</f>
        <v>904575.38840483734</v>
      </c>
      <c r="G20" s="291">
        <f>+'[5]DIST ANTES AJUSTE'!M23</f>
        <v>288060.64065505815</v>
      </c>
      <c r="H20" s="291">
        <f>+'[5]DIST ANTES AJUSTE'!O23</f>
        <v>60361.712503579598</v>
      </c>
      <c r="I20" s="291">
        <f>+'[5]DIST ANTES AJUSTE'!Q23</f>
        <v>108365.80983612587</v>
      </c>
      <c r="J20" s="291">
        <f>+[6]ISR!$C22</f>
        <v>232392</v>
      </c>
      <c r="K20" s="291">
        <f>+'[5]DIST ANTES AJUSTE'!$S23</f>
        <v>8320.4938079234162</v>
      </c>
      <c r="L20" s="292">
        <f t="shared" si="0"/>
        <v>14775901.456354704</v>
      </c>
      <c r="M20" s="284">
        <v>44562</v>
      </c>
      <c r="N20" s="285"/>
    </row>
    <row r="21" spans="1:14">
      <c r="A21" s="290" t="s">
        <v>338</v>
      </c>
      <c r="B21" s="291">
        <f>+'[5]DIST ANTES AJUSTE'!C24</f>
        <v>17524586.401749279</v>
      </c>
      <c r="C21" s="291">
        <f>+'[5]DIST ANTES AJUSTE'!E24</f>
        <v>2553974.6153877359</v>
      </c>
      <c r="D21" s="291">
        <f>+'[5]DIST ANTES AJUSTE'!G24</f>
        <v>630864.64568458544</v>
      </c>
      <c r="E21" s="291">
        <f>+'[5]DIST ANTES AJUSTE'!I24</f>
        <v>369736.90426495858</v>
      </c>
      <c r="F21" s="291">
        <f>+'[5]DIST ANTES AJUSTE'!K24</f>
        <v>2092896.2885493098</v>
      </c>
      <c r="G21" s="291">
        <f>+'[5]DIST ANTES AJUSTE'!M24</f>
        <v>398507.34771527001</v>
      </c>
      <c r="H21" s="291">
        <f>+'[5]DIST ANTES AJUSTE'!O24</f>
        <v>79889.836352957602</v>
      </c>
      <c r="I21" s="291">
        <f>+'[5]DIST ANTES AJUSTE'!Q24</f>
        <v>725988.57888740057</v>
      </c>
      <c r="J21" s="291">
        <f>+[6]ISR!$C23</f>
        <v>0</v>
      </c>
      <c r="K21" s="291">
        <f>+'[5]DIST ANTES AJUSTE'!$S24</f>
        <v>1837331.331857308</v>
      </c>
      <c r="L21" s="292">
        <f t="shared" si="0"/>
        <v>26213775.950448804</v>
      </c>
      <c r="M21" s="284">
        <v>44562</v>
      </c>
      <c r="N21" s="285"/>
    </row>
    <row r="22" spans="1:14">
      <c r="A22" s="290" t="s">
        <v>11</v>
      </c>
      <c r="B22" s="291">
        <f>+'[5]DIST ANTES AJUSTE'!C25</f>
        <v>2266867.8960211817</v>
      </c>
      <c r="C22" s="291">
        <f>+'[5]DIST ANTES AJUSTE'!E25</f>
        <v>320987.21491937654</v>
      </c>
      <c r="D22" s="291">
        <f>+'[5]DIST ANTES AJUSTE'!G25</f>
        <v>221528.45941096099</v>
      </c>
      <c r="E22" s="291">
        <f>+'[5]DIST ANTES AJUSTE'!I25</f>
        <v>57401.614109475064</v>
      </c>
      <c r="F22" s="291">
        <f>+'[5]DIST ANTES AJUSTE'!K25</f>
        <v>206440.35641063019</v>
      </c>
      <c r="G22" s="291">
        <f>+'[5]DIST ANTES AJUSTE'!M25</f>
        <v>56767.874431306584</v>
      </c>
      <c r="H22" s="291">
        <f>+'[5]DIST ANTES AJUSTE'!O25</f>
        <v>11774.374000579963</v>
      </c>
      <c r="I22" s="291">
        <f>+'[5]DIST ANTES AJUSTE'!Q25</f>
        <v>20443.064374377795</v>
      </c>
      <c r="J22" s="291">
        <f>+[6]ISR!$C24</f>
        <v>0</v>
      </c>
      <c r="K22" s="291">
        <f>+'[5]DIST ANTES AJUSTE'!$S25</f>
        <v>9084.6345962970936</v>
      </c>
      <c r="L22" s="292">
        <f t="shared" si="0"/>
        <v>3171295.4882741859</v>
      </c>
      <c r="M22" s="284">
        <v>44562</v>
      </c>
      <c r="N22" s="285"/>
    </row>
    <row r="23" spans="1:14">
      <c r="A23" s="290" t="s">
        <v>12</v>
      </c>
      <c r="B23" s="291">
        <f>+'[5]DIST ANTES AJUSTE'!C26</f>
        <v>33216716.133839924</v>
      </c>
      <c r="C23" s="291">
        <f>+'[5]DIST ANTES AJUSTE'!E26</f>
        <v>4758778.0079649966</v>
      </c>
      <c r="D23" s="291">
        <f>+'[5]DIST ANTES AJUSTE'!G26</f>
        <v>870626.6121039812</v>
      </c>
      <c r="E23" s="291">
        <f>+'[5]DIST ANTES AJUSTE'!I26</f>
        <v>784646.09039436793</v>
      </c>
      <c r="F23" s="291">
        <f>+'[5]DIST ANTES AJUSTE'!K26</f>
        <v>3404107.4860224826</v>
      </c>
      <c r="G23" s="291">
        <f>+'[5]DIST ANTES AJUSTE'!M26</f>
        <v>801045.13126017724</v>
      </c>
      <c r="H23" s="291">
        <f>+'[5]DIST ANTES AJUSTE'!O26</f>
        <v>164037.09368034225</v>
      </c>
      <c r="I23" s="291">
        <f>+'[5]DIST ANTES AJUSTE'!Q26</f>
        <v>986205.38119695114</v>
      </c>
      <c r="J23" s="291">
        <f>+[6]ISR!$C25</f>
        <v>0</v>
      </c>
      <c r="K23" s="291">
        <f>+'[5]DIST ANTES AJUSTE'!$S26</f>
        <v>687851.14836692112</v>
      </c>
      <c r="L23" s="292">
        <f t="shared" si="0"/>
        <v>45674013.08483015</v>
      </c>
      <c r="M23" s="284">
        <v>44562</v>
      </c>
      <c r="N23" s="285"/>
    </row>
    <row r="24" spans="1:14">
      <c r="A24" s="290" t="s">
        <v>339</v>
      </c>
      <c r="B24" s="291">
        <f>+'[5]DIST ANTES AJUSTE'!C27</f>
        <v>4412991.1398282554</v>
      </c>
      <c r="C24" s="291">
        <f>+'[5]DIST ANTES AJUSTE'!E27</f>
        <v>620856.9006824604</v>
      </c>
      <c r="D24" s="291">
        <f>+'[5]DIST ANTES AJUSTE'!G27</f>
        <v>415754.40750970156</v>
      </c>
      <c r="E24" s="291">
        <f>+'[5]DIST ANTES AJUSTE'!I27</f>
        <v>115850.02980374002</v>
      </c>
      <c r="F24" s="291">
        <f>+'[5]DIST ANTES AJUSTE'!K27</f>
        <v>374329.32618769282</v>
      </c>
      <c r="G24" s="291">
        <f>+'[5]DIST ANTES AJUSTE'!M27</f>
        <v>112749.38528898936</v>
      </c>
      <c r="H24" s="291">
        <f>+'[5]DIST ANTES AJUSTE'!O27</f>
        <v>23538.994581591862</v>
      </c>
      <c r="I24" s="291">
        <f>+'[5]DIST ANTES AJUSTE'!Q27</f>
        <v>42248.749270563952</v>
      </c>
      <c r="J24" s="291">
        <f>+[6]ISR!$C26</f>
        <v>0</v>
      </c>
      <c r="K24" s="291">
        <f>+'[5]DIST ANTES AJUSTE'!$S27</f>
        <v>16861.608372165654</v>
      </c>
      <c r="L24" s="292">
        <f t="shared" si="0"/>
        <v>6135180.5415251609</v>
      </c>
      <c r="M24" s="284">
        <v>44562</v>
      </c>
      <c r="N24" s="285"/>
    </row>
    <row r="25" spans="1:14">
      <c r="A25" s="290" t="s">
        <v>13</v>
      </c>
      <c r="B25" s="291">
        <f>+'[5]DIST ANTES AJUSTE'!C28</f>
        <v>740558.3047181383</v>
      </c>
      <c r="C25" s="291">
        <f>+'[5]DIST ANTES AJUSTE'!E28</f>
        <v>104754.05263052834</v>
      </c>
      <c r="D25" s="291">
        <f>+'[5]DIST ANTES AJUSTE'!G28</f>
        <v>379897.28316475899</v>
      </c>
      <c r="E25" s="291">
        <f>+'[5]DIST ANTES AJUSTE'!I28</f>
        <v>18863.270705001531</v>
      </c>
      <c r="F25" s="291">
        <f>+'[5]DIST ANTES AJUSTE'!K28</f>
        <v>66697.285863056168</v>
      </c>
      <c r="G25" s="291">
        <f>+'[5]DIST ANTES AJUSTE'!M28</f>
        <v>18605.809554078518</v>
      </c>
      <c r="H25" s="291">
        <f>+'[5]DIST ANTES AJUSTE'!O28</f>
        <v>3863.2220866101065</v>
      </c>
      <c r="I25" s="291">
        <f>+'[5]DIST ANTES AJUSTE'!Q28</f>
        <v>5905.518644634757</v>
      </c>
      <c r="J25" s="291">
        <f>+[6]ISR!$C27</f>
        <v>0</v>
      </c>
      <c r="K25" s="291">
        <f>+'[5]DIST ANTES AJUSTE'!$S28</f>
        <v>847.95230640733701</v>
      </c>
      <c r="L25" s="292">
        <f t="shared" si="0"/>
        <v>1339992.699673214</v>
      </c>
      <c r="M25" s="284">
        <v>44562</v>
      </c>
      <c r="N25" s="285"/>
    </row>
    <row r="26" spans="1:14">
      <c r="A26" s="290" t="s">
        <v>14</v>
      </c>
      <c r="B26" s="291">
        <f>+'[5]DIST ANTES AJUSTE'!C29</f>
        <v>3176838.6790793105</v>
      </c>
      <c r="C26" s="291">
        <f>+'[5]DIST ANTES AJUSTE'!E29</f>
        <v>444228.74564137752</v>
      </c>
      <c r="D26" s="291">
        <f>+'[5]DIST ANTES AJUSTE'!G29</f>
        <v>111385.21529595785</v>
      </c>
      <c r="E26" s="291">
        <f>+'[5]DIST ANTES AJUSTE'!I29</f>
        <v>86171.120921591762</v>
      </c>
      <c r="F26" s="291">
        <f>+'[5]DIST ANTES AJUSTE'!K29</f>
        <v>250858.68911126268</v>
      </c>
      <c r="G26" s="291">
        <f>+'[5]DIST ANTES AJUSTE'!M29</f>
        <v>82677.837949994748</v>
      </c>
      <c r="H26" s="291">
        <f>+'[5]DIST ANTES AJUSTE'!O29</f>
        <v>17362.414083337746</v>
      </c>
      <c r="I26" s="291">
        <f>+'[5]DIST ANTES AJUSTE'!Q29</f>
        <v>20453.456194522358</v>
      </c>
      <c r="J26" s="291">
        <f>+[6]ISR!$C28</f>
        <v>0</v>
      </c>
      <c r="K26" s="291">
        <f>+'[5]DIST ANTES AJUSTE'!$S29</f>
        <v>146.50750111771546</v>
      </c>
      <c r="L26" s="292">
        <f t="shared" si="0"/>
        <v>4190122.665778473</v>
      </c>
      <c r="M26" s="284">
        <v>44562</v>
      </c>
      <c r="N26" s="285"/>
    </row>
    <row r="27" spans="1:14">
      <c r="A27" s="290" t="s">
        <v>15</v>
      </c>
      <c r="B27" s="291">
        <f>+'[5]DIST ANTES AJUSTE'!C30</f>
        <v>4070942.7774655009</v>
      </c>
      <c r="C27" s="291">
        <f>+'[5]DIST ANTES AJUSTE'!E30</f>
        <v>593472.19354874815</v>
      </c>
      <c r="D27" s="291">
        <f>+'[5]DIST ANTES AJUSTE'!G30</f>
        <v>1346665.8344845353</v>
      </c>
      <c r="E27" s="291">
        <f>+'[5]DIST ANTES AJUSTE'!I30</f>
        <v>85698.97683384236</v>
      </c>
      <c r="F27" s="291">
        <f>+'[5]DIST ANTES AJUSTE'!K30</f>
        <v>487456.6429767533</v>
      </c>
      <c r="G27" s="291">
        <f>+'[5]DIST ANTES AJUSTE'!M30</f>
        <v>92468.978643428258</v>
      </c>
      <c r="H27" s="291">
        <f>+'[5]DIST ANTES AJUSTE'!O30</f>
        <v>18529.665024179209</v>
      </c>
      <c r="I27" s="291">
        <f>+'[5]DIST ANTES AJUSTE'!Q30</f>
        <v>195237.94555971623</v>
      </c>
      <c r="J27" s="291">
        <f>+[6]ISR!$C29</f>
        <v>0</v>
      </c>
      <c r="K27" s="291">
        <f>+'[5]DIST ANTES AJUSTE'!$S30</f>
        <v>44056.601309404963</v>
      </c>
      <c r="L27" s="292">
        <f t="shared" si="0"/>
        <v>6934529.6158461086</v>
      </c>
      <c r="M27" s="284">
        <v>44562</v>
      </c>
      <c r="N27" s="285"/>
    </row>
    <row r="28" spans="1:14">
      <c r="A28" s="290" t="s">
        <v>16</v>
      </c>
      <c r="B28" s="291">
        <f>+'[5]DIST ANTES AJUSTE'!C31</f>
        <v>53720275.893970296</v>
      </c>
      <c r="C28" s="291">
        <f>+'[5]DIST ANTES AJUSTE'!E31</f>
        <v>7624698.1188113755</v>
      </c>
      <c r="D28" s="291">
        <f>+'[5]DIST ANTES AJUSTE'!G31</f>
        <v>1348675.6209615686</v>
      </c>
      <c r="E28" s="291">
        <f>+'[5]DIST ANTES AJUSTE'!I31</f>
        <v>1341991.6816379537</v>
      </c>
      <c r="F28" s="291">
        <f>+'[5]DIST ANTES AJUSTE'!K31</f>
        <v>5015175.2984048054</v>
      </c>
      <c r="G28" s="291">
        <f>+'[5]DIST ANTES AJUSTE'!M31</f>
        <v>1335303.2457742265</v>
      </c>
      <c r="H28" s="291">
        <f>+'[5]DIST ANTES AJUSTE'!O31</f>
        <v>276274.53920644993</v>
      </c>
      <c r="I28" s="291">
        <f>+'[5]DIST ANTES AJUSTE'!Q31</f>
        <v>1377471.3197832943</v>
      </c>
      <c r="J28" s="291">
        <f>+[6]ISR!$C30</f>
        <v>5111492</v>
      </c>
      <c r="K28" s="291">
        <f>+'[5]DIST ANTES AJUSTE'!$S31</f>
        <v>1367299.6682606428</v>
      </c>
      <c r="L28" s="292">
        <f t="shared" si="0"/>
        <v>78518657.386810616</v>
      </c>
      <c r="M28" s="284">
        <v>44562</v>
      </c>
      <c r="N28" s="285"/>
    </row>
    <row r="29" spans="1:14">
      <c r="A29" s="290" t="s">
        <v>340</v>
      </c>
      <c r="B29" s="291">
        <f>+'[5]DIST ANTES AJUSTE'!C32</f>
        <v>1261528.5281400795</v>
      </c>
      <c r="C29" s="291">
        <f>+'[5]DIST ANTES AJUSTE'!E32</f>
        <v>176073.94448419131</v>
      </c>
      <c r="D29" s="291">
        <f>+'[5]DIST ANTES AJUSTE'!G32</f>
        <v>399695.05708665523</v>
      </c>
      <c r="E29" s="291">
        <f>+'[5]DIST ANTES AJUSTE'!I32</f>
        <v>34555.734600161573</v>
      </c>
      <c r="F29" s="291">
        <f>+'[5]DIST ANTES AJUSTE'!K32</f>
        <v>97353.75310895135</v>
      </c>
      <c r="G29" s="291">
        <f>+'[5]DIST ANTES AJUSTE'!M32</f>
        <v>33015.243827091734</v>
      </c>
      <c r="H29" s="291">
        <f>+'[5]DIST ANTES AJUSTE'!O32</f>
        <v>6945.3446058547233</v>
      </c>
      <c r="I29" s="291">
        <f>+'[5]DIST ANTES AJUSTE'!Q32</f>
        <v>6859.911107866772</v>
      </c>
      <c r="J29" s="291">
        <f>+[6]ISR!$C31</f>
        <v>0</v>
      </c>
      <c r="K29" s="291">
        <f>+'[5]DIST ANTES AJUSTE'!$S32</f>
        <v>60.074317519132208</v>
      </c>
      <c r="L29" s="292">
        <f t="shared" si="0"/>
        <v>2016087.5912783712</v>
      </c>
      <c r="M29" s="284">
        <v>44562</v>
      </c>
      <c r="N29" s="285"/>
    </row>
    <row r="30" spans="1:14">
      <c r="A30" s="290" t="s">
        <v>17</v>
      </c>
      <c r="B30" s="291">
        <f>+'[5]DIST ANTES AJUSTE'!C33</f>
        <v>2193746.0002870965</v>
      </c>
      <c r="C30" s="291">
        <f>+'[5]DIST ANTES AJUSTE'!E33</f>
        <v>306781.48030252662</v>
      </c>
      <c r="D30" s="291">
        <f>+'[5]DIST ANTES AJUSTE'!G33</f>
        <v>440741.00905441504</v>
      </c>
      <c r="E30" s="291">
        <f>+'[5]DIST ANTES AJUSTE'!I33</f>
        <v>59482.353882641313</v>
      </c>
      <c r="F30" s="291">
        <f>+'[5]DIST ANTES AJUSTE'!K33</f>
        <v>173380.43816644701</v>
      </c>
      <c r="G30" s="291">
        <f>+'[5]DIST ANTES AJUSTE'!M33</f>
        <v>57080.356982116798</v>
      </c>
      <c r="H30" s="291">
        <f>+'[5]DIST ANTES AJUSTE'!O33</f>
        <v>11986.110039997855</v>
      </c>
      <c r="I30" s="291">
        <f>+'[5]DIST ANTES AJUSTE'!Q33</f>
        <v>32847.746027664922</v>
      </c>
      <c r="J30" s="291">
        <f>+[6]ISR!$C32</f>
        <v>847995</v>
      </c>
      <c r="K30" s="291">
        <f>+'[5]DIST ANTES AJUSTE'!$S33</f>
        <v>18.092930054673104</v>
      </c>
      <c r="L30" s="292">
        <f t="shared" si="0"/>
        <v>4124058.5876729605</v>
      </c>
      <c r="M30" s="284">
        <v>44562</v>
      </c>
      <c r="N30" s="285"/>
    </row>
    <row r="31" spans="1:14">
      <c r="A31" s="290" t="s">
        <v>18</v>
      </c>
      <c r="B31" s="291">
        <f>+'[5]DIST ANTES AJUSTE'!C34</f>
        <v>1300164.7539641915</v>
      </c>
      <c r="C31" s="291">
        <f>+'[5]DIST ANTES AJUSTE'!E34</f>
        <v>182911.93644400244</v>
      </c>
      <c r="D31" s="291">
        <f>+'[5]DIST ANTES AJUSTE'!G34</f>
        <v>938946.4776166504</v>
      </c>
      <c r="E31" s="291">
        <f>+'[5]DIST ANTES AJUSTE'!I34</f>
        <v>34138.342327322956</v>
      </c>
      <c r="F31" s="291">
        <f>+'[5]DIST ANTES AJUSTE'!K34</f>
        <v>110242.97789588106</v>
      </c>
      <c r="G31" s="291">
        <f>+'[5]DIST ANTES AJUSTE'!M34</f>
        <v>33221.930414020571</v>
      </c>
      <c r="H31" s="291">
        <f>+'[5]DIST ANTES AJUSTE'!O34</f>
        <v>6936.0658177214009</v>
      </c>
      <c r="I31" s="291">
        <f>+'[5]DIST ANTES AJUSTE'!Q34</f>
        <v>7666.5284228148612</v>
      </c>
      <c r="J31" s="291">
        <f>+[6]ISR!$C33</f>
        <v>60079</v>
      </c>
      <c r="K31" s="291">
        <f>+'[5]DIST ANTES AJUSTE'!$S34</f>
        <v>2698.00994979293</v>
      </c>
      <c r="L31" s="292">
        <f t="shared" si="0"/>
        <v>2677006.022852398</v>
      </c>
      <c r="M31" s="284">
        <v>44562</v>
      </c>
      <c r="N31" s="285"/>
    </row>
    <row r="32" spans="1:14">
      <c r="A32" s="290" t="s">
        <v>19</v>
      </c>
      <c r="B32" s="291">
        <f>+'[5]DIST ANTES AJUSTE'!C35</f>
        <v>1776934.7588508246</v>
      </c>
      <c r="C32" s="291">
        <f>+'[5]DIST ANTES AJUSTE'!E35</f>
        <v>249043.05891447249</v>
      </c>
      <c r="D32" s="291">
        <f>+'[5]DIST ANTES AJUSTE'!G35</f>
        <v>728273.25222565955</v>
      </c>
      <c r="E32" s="291">
        <f>+'[5]DIST ANTES AJUSTE'!I35</f>
        <v>47619.218801979645</v>
      </c>
      <c r="F32" s="291">
        <f>+'[5]DIST ANTES AJUSTE'!K35</f>
        <v>144207.99067708419</v>
      </c>
      <c r="G32" s="291">
        <f>+'[5]DIST ANTES AJUSTE'!M35</f>
        <v>45929.011313581279</v>
      </c>
      <c r="H32" s="291">
        <f>+'[5]DIST ANTES AJUSTE'!O35</f>
        <v>9624.2857373797815</v>
      </c>
      <c r="I32" s="291">
        <f>+'[5]DIST ANTES AJUSTE'!Q35</f>
        <v>18155.170451367772</v>
      </c>
      <c r="J32" s="291">
        <f>+[6]ISR!$C34</f>
        <v>0</v>
      </c>
      <c r="K32" s="291">
        <f>+'[5]DIST ANTES AJUSTE'!$S35</f>
        <v>5102.377525000783</v>
      </c>
      <c r="L32" s="292">
        <f t="shared" si="0"/>
        <v>3024889.1244973503</v>
      </c>
      <c r="M32" s="284">
        <v>44562</v>
      </c>
      <c r="N32" s="285"/>
    </row>
    <row r="33" spans="1:14">
      <c r="A33" s="290" t="s">
        <v>20</v>
      </c>
      <c r="B33" s="291">
        <f>+'[5]DIST ANTES AJUSTE'!C36</f>
        <v>1711429.3479561431</v>
      </c>
      <c r="C33" s="291">
        <f>+'[5]DIST ANTES AJUSTE'!E36</f>
        <v>240334.43069341942</v>
      </c>
      <c r="D33" s="291">
        <f>+'[5]DIST ANTES AJUSTE'!G36</f>
        <v>460418.60526752641</v>
      </c>
      <c r="E33" s="291">
        <f>+'[5]DIST ANTES AJUSTE'!I36</f>
        <v>45381.724712718169</v>
      </c>
      <c r="F33" s="291">
        <f>+'[5]DIST ANTES AJUSTE'!K36</f>
        <v>142128.22001822392</v>
      </c>
      <c r="G33" s="291">
        <f>+'[5]DIST ANTES AJUSTE'!M36</f>
        <v>43973.093333152457</v>
      </c>
      <c r="H33" s="291">
        <f>+'[5]DIST ANTES AJUSTE'!O36</f>
        <v>9196.9791071704531</v>
      </c>
      <c r="I33" s="291">
        <f>+'[5]DIST ANTES AJUSTE'!Q36</f>
        <v>12280.892565622742</v>
      </c>
      <c r="J33" s="291">
        <f>+[6]ISR!$C35</f>
        <v>15726</v>
      </c>
      <c r="K33" s="291">
        <f>+'[5]DIST ANTES AJUSTE'!$S36</f>
        <v>384.83806969730136</v>
      </c>
      <c r="L33" s="292">
        <f t="shared" si="0"/>
        <v>2681254.1317236745</v>
      </c>
      <c r="M33" s="284">
        <v>44562</v>
      </c>
      <c r="N33" s="285"/>
    </row>
    <row r="34" spans="1:14">
      <c r="A34" s="290" t="s">
        <v>341</v>
      </c>
      <c r="B34" s="291">
        <f>+'[5]DIST ANTES AJUSTE'!C37</f>
        <v>20615807.640910592</v>
      </c>
      <c r="C34" s="291">
        <f>+'[5]DIST ANTES AJUSTE'!E37</f>
        <v>3018277.570437673</v>
      </c>
      <c r="D34" s="291">
        <f>+'[5]DIST ANTES AJUSTE'!G37</f>
        <v>0</v>
      </c>
      <c r="E34" s="291">
        <f>+'[5]DIST ANTES AJUSTE'!I37</f>
        <v>420868.53467593103</v>
      </c>
      <c r="F34" s="291">
        <f>+'[5]DIST ANTES AJUSTE'!K37</f>
        <v>2556649.849536513</v>
      </c>
      <c r="G34" s="291">
        <f>+'[5]DIST ANTES AJUSTE'!M37</f>
        <v>461121.8818297619</v>
      </c>
      <c r="H34" s="291">
        <f>+'[5]DIST ANTES AJUSTE'!O37</f>
        <v>91862.694161095293</v>
      </c>
      <c r="I34" s="291">
        <f>+'[5]DIST ANTES AJUSTE'!Q37</f>
        <v>905474.17635230883</v>
      </c>
      <c r="J34" s="291">
        <f>+[6]ISR!$C36</f>
        <v>0</v>
      </c>
      <c r="K34" s="291">
        <f>+'[5]DIST ANTES AJUSTE'!$S37</f>
        <v>547357.41351686034</v>
      </c>
      <c r="L34" s="292">
        <f t="shared" si="0"/>
        <v>28617419.761420731</v>
      </c>
      <c r="M34" s="284">
        <v>44562</v>
      </c>
      <c r="N34" s="285"/>
    </row>
    <row r="35" spans="1:14">
      <c r="A35" s="290" t="s">
        <v>21</v>
      </c>
      <c r="B35" s="291">
        <f>+'[5]DIST ANTES AJUSTE'!C38</f>
        <v>3193622.2311668466</v>
      </c>
      <c r="C35" s="291">
        <f>+'[5]DIST ANTES AJUSTE'!E38</f>
        <v>451950.31994537351</v>
      </c>
      <c r="D35" s="291">
        <f>+'[5]DIST ANTES AJUSTE'!G38</f>
        <v>439031.08158460265</v>
      </c>
      <c r="E35" s="291">
        <f>+'[5]DIST ANTES AJUSTE'!I38</f>
        <v>81139.209652423364</v>
      </c>
      <c r="F35" s="291">
        <f>+'[5]DIST ANTES AJUSTE'!K38</f>
        <v>289023.5979179705</v>
      </c>
      <c r="G35" s="291">
        <f>+'[5]DIST ANTES AJUSTE'!M38</f>
        <v>80123.416588227279</v>
      </c>
      <c r="H35" s="291">
        <f>+'[5]DIST ANTES AJUSTE'!O38</f>
        <v>16628.709141594692</v>
      </c>
      <c r="I35" s="291">
        <f>+'[5]DIST ANTES AJUSTE'!Q38</f>
        <v>24258.292279042198</v>
      </c>
      <c r="J35" s="291">
        <f>+[6]ISR!$C37</f>
        <v>98093</v>
      </c>
      <c r="K35" s="291">
        <f>+'[5]DIST ANTES AJUSTE'!$S38</f>
        <v>2020.2964648155694</v>
      </c>
      <c r="L35" s="292">
        <f t="shared" si="0"/>
        <v>4675890.1547408961</v>
      </c>
      <c r="M35" s="284">
        <v>44562</v>
      </c>
      <c r="N35" s="285"/>
    </row>
    <row r="36" spans="1:14">
      <c r="A36" s="290" t="s">
        <v>22</v>
      </c>
      <c r="B36" s="291">
        <f>+'[5]DIST ANTES AJUSTE'!C39</f>
        <v>11223663.862821635</v>
      </c>
      <c r="C36" s="291">
        <f>+'[5]DIST ANTES AJUSTE'!E39</f>
        <v>1576252.9511488832</v>
      </c>
      <c r="D36" s="291">
        <f>+'[5]DIST ANTES AJUSTE'!G39</f>
        <v>397004.54093773523</v>
      </c>
      <c r="E36" s="291">
        <f>+'[5]DIST ANTES AJUSTE'!I39</f>
        <v>297489.39267948439</v>
      </c>
      <c r="F36" s="291">
        <f>+'[5]DIST ANTES AJUSTE'!K39</f>
        <v>932937.86599268764</v>
      </c>
      <c r="G36" s="291">
        <f>+'[5]DIST ANTES AJUSTE'!M39</f>
        <v>288309.2118276133</v>
      </c>
      <c r="H36" s="291">
        <f>+'[5]DIST ANTES AJUSTE'!O39</f>
        <v>60295.294629022806</v>
      </c>
      <c r="I36" s="291">
        <f>+'[5]DIST ANTES AJUSTE'!Q39</f>
        <v>182993.89869842771</v>
      </c>
      <c r="J36" s="291">
        <f>+[6]ISR!$C38</f>
        <v>2812109</v>
      </c>
      <c r="K36" s="291">
        <f>+'[5]DIST ANTES AJUSTE'!$S39</f>
        <v>64695.931696942527</v>
      </c>
      <c r="L36" s="292">
        <f t="shared" ref="L36:L55" si="1">SUM(B36:K36)</f>
        <v>17835751.950432431</v>
      </c>
      <c r="M36" s="284">
        <v>44562</v>
      </c>
      <c r="N36" s="285"/>
    </row>
    <row r="37" spans="1:14">
      <c r="A37" s="290" t="s">
        <v>342</v>
      </c>
      <c r="B37" s="291">
        <f>+'[5]DIST ANTES AJUSTE'!C40</f>
        <v>2355263.9003886119</v>
      </c>
      <c r="C37" s="291">
        <f>+'[5]DIST ANTES AJUSTE'!E40</f>
        <v>329748.42446641607</v>
      </c>
      <c r="D37" s="291">
        <f>+'[5]DIST ANTES AJUSTE'!G40</f>
        <v>595542.29052644374</v>
      </c>
      <c r="E37" s="291">
        <f>+'[5]DIST ANTES AJUSTE'!I40</f>
        <v>63474.196821934493</v>
      </c>
      <c r="F37" s="291">
        <f>+'[5]DIST ANTES AJUSTE'!K40</f>
        <v>188748.34471911361</v>
      </c>
      <c r="G37" s="291">
        <f>+'[5]DIST ANTES AJUSTE'!M40</f>
        <v>61071.672848548907</v>
      </c>
      <c r="H37" s="291">
        <f>+'[5]DIST ANTES AJUSTE'!O40</f>
        <v>12810.293811964208</v>
      </c>
      <c r="I37" s="291">
        <f>+'[5]DIST ANTES AJUSTE'!Q40</f>
        <v>16985.191693266366</v>
      </c>
      <c r="J37" s="291">
        <f>+[6]ISR!$C39</f>
        <v>53309</v>
      </c>
      <c r="K37" s="291">
        <f>+'[5]DIST ANTES AJUSTE'!$S40</f>
        <v>4019.477123287581</v>
      </c>
      <c r="L37" s="292">
        <f t="shared" si="1"/>
        <v>3680972.7923995871</v>
      </c>
      <c r="M37" s="284">
        <v>44562</v>
      </c>
      <c r="N37" s="285"/>
    </row>
    <row r="38" spans="1:14">
      <c r="A38" s="290" t="s">
        <v>23</v>
      </c>
      <c r="B38" s="291">
        <f>+'[5]DIST ANTES AJUSTE'!C41</f>
        <v>2053328.4300118447</v>
      </c>
      <c r="C38" s="291">
        <f>+'[5]DIST ANTES AJUSTE'!E41</f>
        <v>281917.7697063571</v>
      </c>
      <c r="D38" s="291">
        <f>+'[5]DIST ANTES AJUSTE'!G41</f>
        <v>563629.21371082671</v>
      </c>
      <c r="E38" s="291">
        <f>+'[5]DIST ANTES AJUSTE'!I41</f>
        <v>61011.608411060763</v>
      </c>
      <c r="F38" s="291">
        <f>+'[5]DIST ANTES AJUSTE'!K41</f>
        <v>126453.86573832537</v>
      </c>
      <c r="G38" s="291">
        <f>+'[5]DIST ANTES AJUSTE'!M41</f>
        <v>56335.896358139718</v>
      </c>
      <c r="H38" s="291">
        <f>+'[5]DIST ANTES AJUSTE'!O41</f>
        <v>12021.686394907128</v>
      </c>
      <c r="I38" s="291">
        <f>+'[5]DIST ANTES AJUSTE'!Q41</f>
        <v>3511.6650077147378</v>
      </c>
      <c r="J38" s="291">
        <f>+[6]ISR!$C40</f>
        <v>72095</v>
      </c>
      <c r="K38" s="291">
        <f>+'[5]DIST ANTES AJUSTE'!$S41</f>
        <v>512.30330472037497</v>
      </c>
      <c r="L38" s="292">
        <f t="shared" si="1"/>
        <v>3230817.4386438965</v>
      </c>
      <c r="M38" s="284">
        <v>44562</v>
      </c>
      <c r="N38" s="285"/>
    </row>
    <row r="39" spans="1:14">
      <c r="A39" s="290" t="s">
        <v>24</v>
      </c>
      <c r="B39" s="291">
        <f>+'[5]DIST ANTES AJUSTE'!C42</f>
        <v>2538152.3002466313</v>
      </c>
      <c r="C39" s="291">
        <f>+'[5]DIST ANTES AJUSTE'!E42</f>
        <v>358045.47816667194</v>
      </c>
      <c r="D39" s="291">
        <f>+'[5]DIST ANTES AJUSTE'!G42</f>
        <v>106377.63126641</v>
      </c>
      <c r="E39" s="291">
        <f>+'[5]DIST ANTES AJUSTE'!I42</f>
        <v>65654.901510108262</v>
      </c>
      <c r="F39" s="291">
        <f>+'[5]DIST ANTES AJUSTE'!K42</f>
        <v>221855.13198277893</v>
      </c>
      <c r="G39" s="291">
        <f>+'[5]DIST ANTES AJUSTE'!M42</f>
        <v>64315.859438295411</v>
      </c>
      <c r="H39" s="291">
        <f>+'[5]DIST ANTES AJUSTE'!O42</f>
        <v>13391.624912215435</v>
      </c>
      <c r="I39" s="291">
        <f>+'[5]DIST ANTES AJUSTE'!Q42</f>
        <v>23364.676610588725</v>
      </c>
      <c r="J39" s="291">
        <f>+[6]ISR!$C41</f>
        <v>0</v>
      </c>
      <c r="K39" s="291">
        <f>+'[5]DIST ANTES AJUSTE'!$S42</f>
        <v>46.175328651132318</v>
      </c>
      <c r="L39" s="292">
        <f t="shared" si="1"/>
        <v>3391203.779462351</v>
      </c>
      <c r="M39" s="284">
        <v>44562</v>
      </c>
      <c r="N39" s="285"/>
    </row>
    <row r="40" spans="1:14">
      <c r="A40" s="290" t="s">
        <v>25</v>
      </c>
      <c r="B40" s="291">
        <f>+'[5]DIST ANTES AJUSTE'!C43</f>
        <v>3467271.1214724858</v>
      </c>
      <c r="C40" s="291">
        <f>+'[5]DIST ANTES AJUSTE'!E43</f>
        <v>488578.44566753157</v>
      </c>
      <c r="D40" s="291">
        <f>+'[5]DIST ANTES AJUSTE'!G43</f>
        <v>1353459.5184717302</v>
      </c>
      <c r="E40" s="291">
        <f>+'[5]DIST ANTES AJUSTE'!I43</f>
        <v>90233.327092735664</v>
      </c>
      <c r="F40" s="291">
        <f>+'[5]DIST ANTES AJUSTE'!K43</f>
        <v>299410.53244008101</v>
      </c>
      <c r="G40" s="291">
        <f>+'[5]DIST ANTES AJUSTE'!M43</f>
        <v>88156.33703390845</v>
      </c>
      <c r="H40" s="291">
        <f>+'[5]DIST ANTES AJUSTE'!O43</f>
        <v>18375.720496776696</v>
      </c>
      <c r="I40" s="291">
        <f>+'[5]DIST ANTES AJUSTE'!Q43</f>
        <v>24157.567079180266</v>
      </c>
      <c r="J40" s="291">
        <f>+[6]ISR!$C42</f>
        <v>0</v>
      </c>
      <c r="K40" s="291">
        <f>+'[5]DIST ANTES AJUSTE'!$S43</f>
        <v>24980.416851112921</v>
      </c>
      <c r="L40" s="292">
        <f t="shared" si="1"/>
        <v>5854622.9866055427</v>
      </c>
      <c r="M40" s="284">
        <v>44562</v>
      </c>
      <c r="N40" s="285"/>
    </row>
    <row r="41" spans="1:14">
      <c r="A41" s="290" t="s">
        <v>26</v>
      </c>
      <c r="B41" s="291">
        <f>+'[5]DIST ANTES AJUSTE'!C44</f>
        <v>8045635.3043536451</v>
      </c>
      <c r="C41" s="291">
        <f>+'[5]DIST ANTES AJUSTE'!E44</f>
        <v>1131456.4993369288</v>
      </c>
      <c r="D41" s="291">
        <f>+'[5]DIST ANTES AJUSTE'!G44</f>
        <v>910629.79109478241</v>
      </c>
      <c r="E41" s="291">
        <f>+'[5]DIST ANTES AJUSTE'!I44</f>
        <v>211695.71796997677</v>
      </c>
      <c r="F41" s="291">
        <f>+'[5]DIST ANTES AJUSTE'!K44</f>
        <v>679234.44004346698</v>
      </c>
      <c r="G41" s="291">
        <f>+'[5]DIST ANTES AJUSTE'!M44</f>
        <v>205823.75801749079</v>
      </c>
      <c r="H41" s="291">
        <f>+'[5]DIST ANTES AJUSTE'!O44</f>
        <v>42988.012465104439</v>
      </c>
      <c r="I41" s="291">
        <f>+'[5]DIST ANTES AJUSTE'!Q44</f>
        <v>141473.84966022262</v>
      </c>
      <c r="J41" s="291">
        <f>+[6]ISR!$C43</f>
        <v>0</v>
      </c>
      <c r="K41" s="291">
        <f>+'[5]DIST ANTES AJUSTE'!$S44</f>
        <v>248574.88508765705</v>
      </c>
      <c r="L41" s="292">
        <f t="shared" si="1"/>
        <v>11617512.258029275</v>
      </c>
      <c r="M41" s="284">
        <v>44562</v>
      </c>
      <c r="N41" s="285"/>
    </row>
    <row r="42" spans="1:14">
      <c r="A42" s="290" t="s">
        <v>27</v>
      </c>
      <c r="B42" s="291">
        <f>+'[5]DIST ANTES AJUSTE'!C45</f>
        <v>181678244.05445704</v>
      </c>
      <c r="C42" s="291">
        <f>+'[5]DIST ANTES AJUSTE'!E45</f>
        <v>25940407.438703664</v>
      </c>
      <c r="D42" s="291">
        <f>+'[5]DIST ANTES AJUSTE'!G45</f>
        <v>0</v>
      </c>
      <c r="E42" s="291">
        <f>+'[5]DIST ANTES AJUSTE'!I45</f>
        <v>4381087.4751950325</v>
      </c>
      <c r="F42" s="291">
        <f>+'[5]DIST ANTES AJUSTE'!K45</f>
        <v>18017960.285770115</v>
      </c>
      <c r="G42" s="291">
        <f>+'[5]DIST ANTES AJUSTE'!M45</f>
        <v>4430080.2051218357</v>
      </c>
      <c r="H42" s="291">
        <f>+'[5]DIST ANTES AJUSTE'!O45</f>
        <v>910658.37365895684</v>
      </c>
      <c r="I42" s="291">
        <f>+'[5]DIST ANTES AJUSTE'!Q45</f>
        <v>2930219.138248527</v>
      </c>
      <c r="J42" s="291">
        <f>+[6]ISR!$C44</f>
        <v>10081713</v>
      </c>
      <c r="K42" s="291">
        <f>+'[5]DIST ANTES AJUSTE'!$S45</f>
        <v>5473735.3395568049</v>
      </c>
      <c r="L42" s="292">
        <f t="shared" si="1"/>
        <v>253844105.31071198</v>
      </c>
      <c r="M42" s="284">
        <v>44562</v>
      </c>
      <c r="N42" s="285"/>
    </row>
    <row r="43" spans="1:14">
      <c r="A43" s="290" t="s">
        <v>343</v>
      </c>
      <c r="B43" s="291">
        <f>+'[5]DIST ANTES AJUSTE'!C46</f>
        <v>1017939.5058515114</v>
      </c>
      <c r="C43" s="291">
        <f>+'[5]DIST ANTES AJUSTE'!E46</f>
        <v>146593.21280224848</v>
      </c>
      <c r="D43" s="291">
        <f>+'[5]DIST ANTES AJUSTE'!G46</f>
        <v>464177.93596611888</v>
      </c>
      <c r="E43" s="291">
        <f>+'[5]DIST ANTES AJUSTE'!I46</f>
        <v>23271.351083424761</v>
      </c>
      <c r="F43" s="291">
        <f>+'[5]DIST ANTES AJUSTE'!K46</f>
        <v>109519.65613612108</v>
      </c>
      <c r="G43" s="291">
        <f>+'[5]DIST ANTES AJUSTE'!M46</f>
        <v>24126.176330164708</v>
      </c>
      <c r="H43" s="291">
        <f>+'[5]DIST ANTES AJUSTE'!O46</f>
        <v>4910.4831056037256</v>
      </c>
      <c r="I43" s="291">
        <f>+'[5]DIST ANTES AJUSTE'!Q46</f>
        <v>8898.556394457928</v>
      </c>
      <c r="J43" s="291">
        <f>+[6]ISR!$C45</f>
        <v>25949</v>
      </c>
      <c r="K43" s="291">
        <f>+'[5]DIST ANTES AJUSTE'!$S46</f>
        <v>1674.8272539474829</v>
      </c>
      <c r="L43" s="292">
        <f t="shared" si="1"/>
        <v>1827060.7049235988</v>
      </c>
      <c r="M43" s="284">
        <v>44562</v>
      </c>
      <c r="N43" s="285"/>
    </row>
    <row r="44" spans="1:14">
      <c r="A44" s="290" t="s">
        <v>344</v>
      </c>
      <c r="B44" s="291">
        <f>+'[5]DIST ANTES AJUSTE'!C47</f>
        <v>5026214.7866012044</v>
      </c>
      <c r="C44" s="291">
        <f>+'[5]DIST ANTES AJUSTE'!E47</f>
        <v>741263.03937874315</v>
      </c>
      <c r="D44" s="291">
        <f>+'[5]DIST ANTES AJUSTE'!G47</f>
        <v>633621.91139230062</v>
      </c>
      <c r="E44" s="291">
        <f>+'[5]DIST ANTES AJUSTE'!I47</f>
        <v>97101.353670877419</v>
      </c>
      <c r="F44" s="291">
        <f>+'[5]DIST ANTES AJUSTE'!K47</f>
        <v>660301.07428615354</v>
      </c>
      <c r="G44" s="291">
        <f>+'[5]DIST ANTES AJUSTE'!M47</f>
        <v>109420.72240476662</v>
      </c>
      <c r="H44" s="291">
        <f>+'[5]DIST ANTES AJUSTE'!O47</f>
        <v>21567.911256269057</v>
      </c>
      <c r="I44" s="291">
        <f>+'[5]DIST ANTES AJUSTE'!Q47</f>
        <v>265913.55262493686</v>
      </c>
      <c r="J44" s="291">
        <f>+[6]ISR!$C46</f>
        <v>602026</v>
      </c>
      <c r="K44" s="291">
        <f>+'[5]DIST ANTES AJUSTE'!$S47</f>
        <v>159057.06516437695</v>
      </c>
      <c r="L44" s="292">
        <f t="shared" si="1"/>
        <v>8316487.416779629</v>
      </c>
      <c r="M44" s="284">
        <v>44562</v>
      </c>
      <c r="N44" s="285"/>
    </row>
    <row r="45" spans="1:14">
      <c r="A45" s="290" t="s">
        <v>345</v>
      </c>
      <c r="B45" s="291">
        <f>+'[5]DIST ANTES AJUSTE'!C48</f>
        <v>1856950.0361328763</v>
      </c>
      <c r="C45" s="291">
        <f>+'[5]DIST ANTES AJUSTE'!E48</f>
        <v>261994.33505746661</v>
      </c>
      <c r="D45" s="291">
        <f>+'[5]DIST ANTES AJUSTE'!G48</f>
        <v>194669.93694256569</v>
      </c>
      <c r="E45" s="291">
        <f>+'[5]DIST ANTES AJUSTE'!I48</f>
        <v>47990.276395386747</v>
      </c>
      <c r="F45" s="291">
        <f>+'[5]DIST ANTES AJUSTE'!K48</f>
        <v>162606.76882471034</v>
      </c>
      <c r="G45" s="291">
        <f>+'[5]DIST ANTES AJUSTE'!M48</f>
        <v>47030.549150556828</v>
      </c>
      <c r="H45" s="291">
        <f>+'[5]DIST ANTES AJUSTE'!O48</f>
        <v>9790.9195432686101</v>
      </c>
      <c r="I45" s="291">
        <f>+'[5]DIST ANTES AJUSTE'!Q48</f>
        <v>16653.057442292284</v>
      </c>
      <c r="J45" s="291">
        <f>+[6]ISR!$C47</f>
        <v>0</v>
      </c>
      <c r="K45" s="291">
        <f>+'[5]DIST ANTES AJUSTE'!$S48</f>
        <v>14366.010363419871</v>
      </c>
      <c r="L45" s="292">
        <f t="shared" si="1"/>
        <v>2612051.8898525434</v>
      </c>
      <c r="M45" s="284">
        <v>44562</v>
      </c>
      <c r="N45" s="285"/>
    </row>
    <row r="46" spans="1:14">
      <c r="A46" s="290" t="s">
        <v>28</v>
      </c>
      <c r="B46" s="291">
        <f>+'[5]DIST ANTES AJUSTE'!C49</f>
        <v>2024434.6653259986</v>
      </c>
      <c r="C46" s="291">
        <f>+'[5]DIST ANTES AJUSTE'!E49</f>
        <v>284196.39404042793</v>
      </c>
      <c r="D46" s="291">
        <f>+'[5]DIST ANTES AJUSTE'!G49</f>
        <v>327771.23726550874</v>
      </c>
      <c r="E46" s="291">
        <f>+'[5]DIST ANTES AJUSTE'!I49</f>
        <v>53776.671966863112</v>
      </c>
      <c r="F46" s="291">
        <f>+'[5]DIST ANTES AJUSTE'!K49</f>
        <v>167484.20128767705</v>
      </c>
      <c r="G46" s="291">
        <f>+'[5]DIST ANTES AJUSTE'!M49</f>
        <v>52067.187911050925</v>
      </c>
      <c r="H46" s="291">
        <f>+'[5]DIST ANTES AJUSTE'!O49</f>
        <v>10893.320454991899</v>
      </c>
      <c r="I46" s="291">
        <f>+'[5]DIST ANTES AJUSTE'!Q49</f>
        <v>11799.309190145204</v>
      </c>
      <c r="J46" s="291">
        <f>+[6]ISR!$C48</f>
        <v>9442</v>
      </c>
      <c r="K46" s="291">
        <f>+'[5]DIST ANTES AJUSTE'!$S49</f>
        <v>167.31111395317967</v>
      </c>
      <c r="L46" s="292">
        <f t="shared" si="1"/>
        <v>2942032.2985566165</v>
      </c>
      <c r="M46" s="284">
        <v>44562</v>
      </c>
      <c r="N46" s="285"/>
    </row>
    <row r="47" spans="1:14">
      <c r="A47" s="290" t="s">
        <v>29</v>
      </c>
      <c r="B47" s="291">
        <f>+'[5]DIST ANTES AJUSTE'!C50</f>
        <v>5789759.0813160706</v>
      </c>
      <c r="C47" s="291">
        <f>+'[5]DIST ANTES AJUSTE'!E50</f>
        <v>811877.32163687027</v>
      </c>
      <c r="D47" s="291">
        <f>+'[5]DIST ANTES AJUSTE'!G50</f>
        <v>591347.11014721345</v>
      </c>
      <c r="E47" s="291">
        <f>+'[5]DIST ANTES AJUSTE'!I50</f>
        <v>154723.91815351968</v>
      </c>
      <c r="F47" s="291">
        <f>+'[5]DIST ANTES AJUSTE'!K50</f>
        <v>472778.05489594897</v>
      </c>
      <c r="G47" s="291">
        <f>+'[5]DIST ANTES AJUSTE'!M50</f>
        <v>149413.72006634384</v>
      </c>
      <c r="H47" s="291">
        <f>+'[5]DIST ANTES AJUSTE'!O50</f>
        <v>31293.517941446462</v>
      </c>
      <c r="I47" s="291">
        <f>+'[5]DIST ANTES AJUSTE'!Q50</f>
        <v>80478.411168732418</v>
      </c>
      <c r="J47" s="291">
        <f>+[6]ISR!$C49</f>
        <v>1184767</v>
      </c>
      <c r="K47" s="291">
        <f>+'[5]DIST ANTES AJUSTE'!$S50</f>
        <v>33114.644667840679</v>
      </c>
      <c r="L47" s="292">
        <f t="shared" si="1"/>
        <v>9299552.7799939867</v>
      </c>
      <c r="M47" s="284">
        <v>44562</v>
      </c>
      <c r="N47" s="285"/>
    </row>
    <row r="48" spans="1:14">
      <c r="A48" s="290" t="s">
        <v>30</v>
      </c>
      <c r="B48" s="291">
        <f>+'[5]DIST ANTES AJUSTE'!C51</f>
        <v>5774042.0875636339</v>
      </c>
      <c r="C48" s="291">
        <f>+'[5]DIST ANTES AJUSTE'!E51</f>
        <v>829592.17431338585</v>
      </c>
      <c r="D48" s="291">
        <f>+'[5]DIST ANTES AJUSTE'!G51</f>
        <v>277868.98346419557</v>
      </c>
      <c r="E48" s="291">
        <f>+'[5]DIST ANTES AJUSTE'!I51</f>
        <v>133968.2098112528</v>
      </c>
      <c r="F48" s="291">
        <f>+'[5]DIST ANTES AJUSTE'!K51</f>
        <v>608024.0025463918</v>
      </c>
      <c r="G48" s="291">
        <f>+'[5]DIST ANTES AJUSTE'!M51</f>
        <v>137922.52138159904</v>
      </c>
      <c r="H48" s="291">
        <f>+'[5]DIST ANTES AJUSTE'!O51</f>
        <v>28149.474925901384</v>
      </c>
      <c r="I48" s="291">
        <f>+'[5]DIST ANTES AJUSTE'!Q51</f>
        <v>160713.53045759603</v>
      </c>
      <c r="J48" s="291">
        <f>+[6]ISR!$C50</f>
        <v>573553</v>
      </c>
      <c r="K48" s="291">
        <f>+'[5]DIST ANTES AJUSTE'!$S51</f>
        <v>121407.78708485264</v>
      </c>
      <c r="L48" s="292">
        <f t="shared" si="1"/>
        <v>8645241.7715488095</v>
      </c>
      <c r="M48" s="284">
        <v>44562</v>
      </c>
      <c r="N48" s="285"/>
    </row>
    <row r="49" spans="1:14">
      <c r="A49" s="290" t="s">
        <v>346</v>
      </c>
      <c r="B49" s="291">
        <f>+'[5]DIST ANTES AJUSTE'!C52</f>
        <v>49135551.524474025</v>
      </c>
      <c r="C49" s="291">
        <f>+'[5]DIST ANTES AJUSTE'!E52</f>
        <v>6996171.7207690338</v>
      </c>
      <c r="D49" s="291">
        <f>+'[5]DIST ANTES AJUSTE'!G52</f>
        <v>1943206.9871560889</v>
      </c>
      <c r="E49" s="291">
        <f>+'[5]DIST ANTES AJUSTE'!I52</f>
        <v>1204796.7545893337</v>
      </c>
      <c r="F49" s="291">
        <f>+'[5]DIST ANTES AJUSTE'!K52</f>
        <v>4739315.695124587</v>
      </c>
      <c r="G49" s="291">
        <f>+'[5]DIST ANTES AJUSTE'!M52</f>
        <v>1208988.0665930796</v>
      </c>
      <c r="H49" s="291">
        <f>+'[5]DIST ANTES AJUSTE'!O52</f>
        <v>249286.79763369131</v>
      </c>
      <c r="I49" s="291">
        <f>+'[5]DIST ANTES AJUSTE'!Q52</f>
        <v>994279.67163096473</v>
      </c>
      <c r="J49" s="291">
        <f>+[6]ISR!$C51</f>
        <v>19665660</v>
      </c>
      <c r="K49" s="291">
        <f>+'[5]DIST ANTES AJUSTE'!$S52</f>
        <v>945959.37036415027</v>
      </c>
      <c r="L49" s="292">
        <f t="shared" si="1"/>
        <v>87083216.588334948</v>
      </c>
      <c r="M49" s="284">
        <v>44562</v>
      </c>
      <c r="N49" s="285"/>
    </row>
    <row r="50" spans="1:14">
      <c r="A50" s="290" t="s">
        <v>347</v>
      </c>
      <c r="B50" s="291">
        <f>+'[5]DIST ANTES AJUSTE'!C53</f>
        <v>94882747.189505249</v>
      </c>
      <c r="C50" s="291">
        <f>+'[5]DIST ANTES AJUSTE'!E53</f>
        <v>13508459.08362001</v>
      </c>
      <c r="D50" s="291">
        <f>+'[5]DIST ANTES AJUSTE'!G53</f>
        <v>3224565.6778698121</v>
      </c>
      <c r="E50" s="291">
        <f>+'[5]DIST ANTES AJUSTE'!I53</f>
        <v>2327974.3746708054</v>
      </c>
      <c r="F50" s="291">
        <f>+'[5]DIST ANTES AJUSTE'!K53</f>
        <v>9141989.8532261364</v>
      </c>
      <c r="G50" s="291">
        <f>+'[5]DIST ANTES AJUSTE'!M53</f>
        <v>2335402.5521711633</v>
      </c>
      <c r="H50" s="291">
        <f>+'[5]DIST ANTES AJUSTE'!O53</f>
        <v>481602.99894780602</v>
      </c>
      <c r="I50" s="291">
        <f>+'[5]DIST ANTES AJUSTE'!Q53</f>
        <v>748454.30372231884</v>
      </c>
      <c r="J50" s="291">
        <f>+[6]ISR!$C52</f>
        <v>9370149</v>
      </c>
      <c r="K50" s="291">
        <f>+'[5]DIST ANTES AJUSTE'!$S53</f>
        <v>3292307.1951506855</v>
      </c>
      <c r="L50" s="292">
        <f t="shared" si="1"/>
        <v>139313652.22888398</v>
      </c>
      <c r="M50" s="284">
        <v>44562</v>
      </c>
      <c r="N50" s="285"/>
    </row>
    <row r="51" spans="1:14">
      <c r="A51" s="290" t="s">
        <v>31</v>
      </c>
      <c r="B51" s="291">
        <f>+'[5]DIST ANTES AJUSTE'!C54</f>
        <v>25531143.956827566</v>
      </c>
      <c r="C51" s="291">
        <f>+'[5]DIST ANTES AJUSTE'!E54</f>
        <v>3633994.3795787925</v>
      </c>
      <c r="D51" s="291">
        <f>+'[5]DIST ANTES AJUSTE'!G54</f>
        <v>936574.74308192602</v>
      </c>
      <c r="E51" s="291">
        <f>+'[5]DIST ANTES AJUSTE'!I54</f>
        <v>627307.20019669132</v>
      </c>
      <c r="F51" s="291">
        <f>+'[5]DIST ANTES AJUSTE'!K54</f>
        <v>2453936.6859870208</v>
      </c>
      <c r="G51" s="291">
        <f>+'[5]DIST ANTES AJUSTE'!M54</f>
        <v>628899.53670970502</v>
      </c>
      <c r="H51" s="291">
        <f>+'[5]DIST ANTES AJUSTE'!O54</f>
        <v>129724.62861343846</v>
      </c>
      <c r="I51" s="291">
        <f>+'[5]DIST ANTES AJUSTE'!Q54</f>
        <v>653179.96481205593</v>
      </c>
      <c r="J51" s="291">
        <f>+[6]ISR!$C53</f>
        <v>16314261</v>
      </c>
      <c r="K51" s="291">
        <f>+'[5]DIST ANTES AJUSTE'!$S54</f>
        <v>1159248.6310602413</v>
      </c>
      <c r="L51" s="292">
        <f t="shared" si="1"/>
        <v>52068270.726867437</v>
      </c>
      <c r="M51" s="284">
        <v>44562</v>
      </c>
      <c r="N51" s="285"/>
    </row>
    <row r="52" spans="1:14">
      <c r="A52" s="290" t="s">
        <v>32</v>
      </c>
      <c r="B52" s="291">
        <f>+'[5]DIST ANTES AJUSTE'!C55</f>
        <v>9025653.8393807933</v>
      </c>
      <c r="C52" s="291">
        <f>+'[5]DIST ANTES AJUSTE'!E55</f>
        <v>1303126.721511018</v>
      </c>
      <c r="D52" s="291">
        <f>+'[5]DIST ANTES AJUSTE'!G55</f>
        <v>1282772.633479164</v>
      </c>
      <c r="E52" s="291">
        <f>+'[5]DIST ANTES AJUSTE'!I55</f>
        <v>202922.99044844712</v>
      </c>
      <c r="F52" s="291">
        <f>+'[5]DIST ANTES AJUSTE'!K55</f>
        <v>993990.78005663166</v>
      </c>
      <c r="G52" s="291">
        <f>+'[5]DIST ANTES AJUSTE'!M55</f>
        <v>212055.56297577807</v>
      </c>
      <c r="H52" s="291">
        <f>+'[5]DIST ANTES AJUSTE'!O55</f>
        <v>43025.594598606222</v>
      </c>
      <c r="I52" s="291">
        <f>+'[5]DIST ANTES AJUSTE'!Q55</f>
        <v>144100.91253358999</v>
      </c>
      <c r="J52" s="291">
        <f>+[6]ISR!$C54</f>
        <v>1501572</v>
      </c>
      <c r="K52" s="291">
        <f>+'[5]DIST ANTES AJUSTE'!$S55</f>
        <v>983524.29875143641</v>
      </c>
      <c r="L52" s="292">
        <f t="shared" si="1"/>
        <v>15692745.333735462</v>
      </c>
      <c r="M52" s="284">
        <v>44562</v>
      </c>
      <c r="N52" s="285"/>
    </row>
    <row r="53" spans="1:14">
      <c r="A53" s="290" t="s">
        <v>33</v>
      </c>
      <c r="B53" s="291">
        <f>+'[5]DIST ANTES AJUSTE'!C56</f>
        <v>1741903.2442400167</v>
      </c>
      <c r="C53" s="291">
        <f>+'[5]DIST ANTES AJUSTE'!E56</f>
        <v>249826.63284368586</v>
      </c>
      <c r="D53" s="291">
        <f>+'[5]DIST ANTES AJUSTE'!G56</f>
        <v>840395.11892819451</v>
      </c>
      <c r="E53" s="291">
        <f>+'[5]DIST ANTES AJUSTE'!I56</f>
        <v>40867.912052775573</v>
      </c>
      <c r="F53" s="291">
        <f>+'[5]DIST ANTES AJUSTE'!K56</f>
        <v>180388.93155569647</v>
      </c>
      <c r="G53" s="291">
        <f>+'[5]DIST ANTES AJUSTE'!M56</f>
        <v>41854.963487996698</v>
      </c>
      <c r="H53" s="291">
        <f>+'[5]DIST ANTES AJUSTE'!O56</f>
        <v>8560.1722133799976</v>
      </c>
      <c r="I53" s="291">
        <f>+'[5]DIST ANTES AJUSTE'!Q56</f>
        <v>14319.446370746477</v>
      </c>
      <c r="J53" s="291">
        <f>+[6]ISR!$C55</f>
        <v>145956</v>
      </c>
      <c r="K53" s="291">
        <f>+'[5]DIST ANTES AJUSTE'!$S56</f>
        <v>5866.3562007211685</v>
      </c>
      <c r="L53" s="292">
        <f t="shared" si="1"/>
        <v>3269938.7778932136</v>
      </c>
      <c r="M53" s="284">
        <v>44562</v>
      </c>
      <c r="N53" s="285"/>
    </row>
    <row r="54" spans="1:14">
      <c r="A54" s="290" t="s">
        <v>34</v>
      </c>
      <c r="B54" s="291">
        <f>+'[5]DIST ANTES AJUSTE'!C57</f>
        <v>2152514.211435081</v>
      </c>
      <c r="C54" s="291">
        <f>+'[5]DIST ANTES AJUSTE'!E57</f>
        <v>303967.70929355442</v>
      </c>
      <c r="D54" s="291">
        <f>+'[5]DIST ANTES AJUSTE'!G57</f>
        <v>708464.113533517</v>
      </c>
      <c r="E54" s="291">
        <f>+'[5]DIST ANTES AJUSTE'!I57</f>
        <v>55350.34980400138</v>
      </c>
      <c r="F54" s="291">
        <f>+'[5]DIST ANTES AJUSTE'!K57</f>
        <v>190357.22150380956</v>
      </c>
      <c r="G54" s="291">
        <f>+'[5]DIST ANTES AJUSTE'!M57</f>
        <v>54364.48748324754</v>
      </c>
      <c r="H54" s="291">
        <f>+'[5]DIST ANTES AJUSTE'!O57</f>
        <v>11307.430210491526</v>
      </c>
      <c r="I54" s="291">
        <f>+'[5]DIST ANTES AJUSTE'!Q57</f>
        <v>16245.801203046438</v>
      </c>
      <c r="J54" s="291">
        <f>+[6]ISR!$C56</f>
        <v>0</v>
      </c>
      <c r="K54" s="291">
        <f>+'[5]DIST ANTES AJUSTE'!$S57</f>
        <v>4440.2388865377361</v>
      </c>
      <c r="L54" s="292">
        <f t="shared" si="1"/>
        <v>3497011.5633532871</v>
      </c>
      <c r="M54" s="284">
        <v>44562</v>
      </c>
      <c r="N54" s="285"/>
    </row>
    <row r="55" spans="1:14" s="296" customFormat="1">
      <c r="A55" s="293" t="s">
        <v>36</v>
      </c>
      <c r="B55" s="294">
        <f t="shared" ref="B55:J55" si="2">SUM(B4:B54)</f>
        <v>686721927.99999988</v>
      </c>
      <c r="C55" s="294">
        <f t="shared" si="2"/>
        <v>97927143.999166653</v>
      </c>
      <c r="D55" s="294">
        <f t="shared" si="2"/>
        <v>37442872</v>
      </c>
      <c r="E55" s="294">
        <f t="shared" si="2"/>
        <v>16687068.000000002</v>
      </c>
      <c r="F55" s="294">
        <f t="shared" si="2"/>
        <v>67252511.26960519</v>
      </c>
      <c r="G55" s="294">
        <f t="shared" si="2"/>
        <v>16814447.999166664</v>
      </c>
      <c r="H55" s="294">
        <f t="shared" si="2"/>
        <v>3461296.4016666664</v>
      </c>
      <c r="I55" s="294">
        <f t="shared" si="2"/>
        <v>13267342.000000002</v>
      </c>
      <c r="J55" s="294">
        <f t="shared" si="2"/>
        <v>80178989</v>
      </c>
      <c r="K55" s="295">
        <f>+'[5]DIST ANTES AJUSTE'!$S58</f>
        <v>20209070.800000008</v>
      </c>
      <c r="L55" s="292">
        <f t="shared" si="1"/>
        <v>1039962669.4696048</v>
      </c>
      <c r="M55" s="284">
        <v>44562</v>
      </c>
    </row>
    <row r="56" spans="1:14">
      <c r="A56" s="297" t="s">
        <v>357</v>
      </c>
    </row>
    <row r="61" spans="1:14">
      <c r="A61" s="282" t="s">
        <v>358</v>
      </c>
    </row>
    <row r="62" spans="1:14" ht="15" customHeight="1">
      <c r="A62" s="314" t="s">
        <v>359</v>
      </c>
      <c r="B62" s="314"/>
      <c r="C62" s="314"/>
      <c r="D62" s="314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1:14" s="299" customFormat="1" ht="78.599999999999994" customHeight="1">
      <c r="A63" s="286" t="s">
        <v>206</v>
      </c>
      <c r="B63" s="287" t="s">
        <v>207</v>
      </c>
      <c r="C63" s="287" t="s">
        <v>153</v>
      </c>
      <c r="D63" s="284" t="s">
        <v>356</v>
      </c>
    </row>
    <row r="64" spans="1:14">
      <c r="A64" s="290" t="s">
        <v>1</v>
      </c>
      <c r="B64" s="291">
        <f>+[7]DIST!$B7</f>
        <v>-2134.2517635046656</v>
      </c>
      <c r="C64" s="292">
        <f t="shared" ref="C64:C115" si="3">SUM(B64:B64)</f>
        <v>-2134.2517635046656</v>
      </c>
      <c r="D64" s="284">
        <v>44562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</row>
    <row r="65" spans="1:14">
      <c r="A65" s="290" t="s">
        <v>2</v>
      </c>
      <c r="B65" s="291">
        <f>+[7]DIST!$B8</f>
        <v>-3817.7984037778351</v>
      </c>
      <c r="C65" s="292">
        <f t="shared" si="3"/>
        <v>-3817.7984037778351</v>
      </c>
      <c r="D65" s="284">
        <v>44562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</row>
    <row r="66" spans="1:14">
      <c r="A66" s="290" t="s">
        <v>331</v>
      </c>
      <c r="B66" s="291">
        <f>+[7]DIST!$B9</f>
        <v>-4823.7214328948185</v>
      </c>
      <c r="C66" s="292">
        <f t="shared" si="3"/>
        <v>-4823.7214328948185</v>
      </c>
      <c r="D66" s="284">
        <v>44562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</row>
    <row r="67" spans="1:14">
      <c r="A67" s="290" t="s">
        <v>3</v>
      </c>
      <c r="B67" s="291">
        <f>+[7]DIST!$B10</f>
        <v>-22677.931963297062</v>
      </c>
      <c r="C67" s="292">
        <f t="shared" si="3"/>
        <v>-22677.931963297062</v>
      </c>
      <c r="D67" s="284">
        <v>44562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>
      <c r="A68" s="290" t="s">
        <v>332</v>
      </c>
      <c r="B68" s="291">
        <f>+[7]DIST!$B11</f>
        <v>-15642.236539977381</v>
      </c>
      <c r="C68" s="292">
        <f t="shared" si="3"/>
        <v>-15642.236539977381</v>
      </c>
      <c r="D68" s="284">
        <v>44562</v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>
      <c r="A69" s="290" t="s">
        <v>4</v>
      </c>
      <c r="B69" s="291">
        <f>+[7]DIST!$B12</f>
        <v>-248928.34366404073</v>
      </c>
      <c r="C69" s="292">
        <f t="shared" si="3"/>
        <v>-248928.34366404073</v>
      </c>
      <c r="D69" s="284">
        <v>44562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>
      <c r="A70" s="290" t="s">
        <v>5</v>
      </c>
      <c r="B70" s="291">
        <f>+[7]DIST!$B13</f>
        <v>-14114.412126468014</v>
      </c>
      <c r="C70" s="292">
        <f t="shared" si="3"/>
        <v>-14114.412126468014</v>
      </c>
      <c r="D70" s="284">
        <v>44562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>
      <c r="A71" s="290" t="s">
        <v>6</v>
      </c>
      <c r="B71" s="291">
        <f>+[7]DIST!$B14</f>
        <v>-3989.8863292794622</v>
      </c>
      <c r="C71" s="292">
        <f t="shared" si="3"/>
        <v>-3989.8863292794622</v>
      </c>
      <c r="D71" s="284">
        <v>44562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>
      <c r="A72" s="290" t="s">
        <v>333</v>
      </c>
      <c r="B72" s="291">
        <f>+[7]DIST!$B15</f>
        <v>-38972.022050600375</v>
      </c>
      <c r="C72" s="292">
        <f t="shared" si="3"/>
        <v>-38972.022050600375</v>
      </c>
      <c r="D72" s="284">
        <v>44562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>
      <c r="A73" s="290" t="s">
        <v>334</v>
      </c>
      <c r="B73" s="291">
        <f>+[7]DIST!$B16</f>
        <v>-28873.177079397145</v>
      </c>
      <c r="C73" s="292">
        <f t="shared" si="3"/>
        <v>-28873.177079397145</v>
      </c>
      <c r="D73" s="284">
        <v>44562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>
      <c r="A74" s="290" t="s">
        <v>335</v>
      </c>
      <c r="B74" s="291">
        <f>+[7]DIST!$B17</f>
        <v>-11053.925856820246</v>
      </c>
      <c r="C74" s="292">
        <f t="shared" si="3"/>
        <v>-11053.925856820246</v>
      </c>
      <c r="D74" s="284">
        <v>44562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>
      <c r="A75" s="290" t="s">
        <v>7</v>
      </c>
      <c r="B75" s="291">
        <f>+[7]DIST!$B18</f>
        <v>-13756.106775146927</v>
      </c>
      <c r="C75" s="292">
        <f t="shared" si="3"/>
        <v>-13756.106775146927</v>
      </c>
      <c r="D75" s="284">
        <v>44562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>
      <c r="A76" s="290" t="s">
        <v>336</v>
      </c>
      <c r="B76" s="291">
        <f>+[7]DIST!$B19</f>
        <v>-21653.94317938323</v>
      </c>
      <c r="C76" s="292">
        <f t="shared" si="3"/>
        <v>-21653.94317938323</v>
      </c>
      <c r="D76" s="284">
        <v>44562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14">
      <c r="A77" s="290" t="s">
        <v>8</v>
      </c>
      <c r="B77" s="291">
        <f>+[7]DIST!$B20</f>
        <v>-31127.381454236998</v>
      </c>
      <c r="C77" s="292">
        <f t="shared" si="3"/>
        <v>-31127.381454236998</v>
      </c>
      <c r="D77" s="284">
        <v>44562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</row>
    <row r="78" spans="1:14">
      <c r="A78" s="290" t="s">
        <v>9</v>
      </c>
      <c r="B78" s="291">
        <f>+[7]DIST!$B21</f>
        <v>-4510.856222334236</v>
      </c>
      <c r="C78" s="292">
        <f t="shared" si="3"/>
        <v>-4510.856222334236</v>
      </c>
      <c r="D78" s="284">
        <v>44562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</row>
    <row r="79" spans="1:14">
      <c r="A79" s="290" t="s">
        <v>337</v>
      </c>
      <c r="B79" s="291">
        <f>+[7]DIST!$B22</f>
        <v>-3024.7945000229147</v>
      </c>
      <c r="C79" s="292">
        <f t="shared" si="3"/>
        <v>-3024.7945000229147</v>
      </c>
      <c r="D79" s="284">
        <v>44562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</row>
    <row r="80" spans="1:14">
      <c r="A80" s="290" t="s">
        <v>10</v>
      </c>
      <c r="B80" s="291">
        <f>+[7]DIST!$B23</f>
        <v>-29077.408196667835</v>
      </c>
      <c r="C80" s="292">
        <f t="shared" si="3"/>
        <v>-29077.408196667835</v>
      </c>
      <c r="D80" s="284">
        <v>44562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</row>
    <row r="81" spans="1:14">
      <c r="A81" s="290" t="s">
        <v>338</v>
      </c>
      <c r="B81" s="291">
        <f>+[7]DIST!$B24</f>
        <v>-116961.01930630262</v>
      </c>
      <c r="C81" s="292">
        <f t="shared" si="3"/>
        <v>-116961.01930630262</v>
      </c>
      <c r="D81" s="284">
        <v>44562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</row>
    <row r="82" spans="1:14">
      <c r="A82" s="290" t="s">
        <v>11</v>
      </c>
      <c r="B82" s="291">
        <f>+[7]DIST!$B25</f>
        <v>-8299.6401003440224</v>
      </c>
      <c r="C82" s="292">
        <f t="shared" si="3"/>
        <v>-8299.6401003440224</v>
      </c>
      <c r="D82" s="284">
        <v>44562</v>
      </c>
      <c r="E82" s="285"/>
      <c r="F82" s="285"/>
      <c r="G82" s="285"/>
      <c r="H82" s="285"/>
      <c r="I82" s="285"/>
      <c r="J82" s="285"/>
      <c r="K82" s="285"/>
      <c r="L82" s="285"/>
      <c r="M82" s="285"/>
      <c r="N82" s="285"/>
    </row>
    <row r="83" spans="1:14">
      <c r="A83" s="290" t="s">
        <v>12</v>
      </c>
      <c r="B83" s="291">
        <f>+[7]DIST!$B26</f>
        <v>-161893.69575112939</v>
      </c>
      <c r="C83" s="292">
        <f t="shared" si="3"/>
        <v>-161893.69575112939</v>
      </c>
      <c r="D83" s="284">
        <v>44562</v>
      </c>
      <c r="E83" s="285"/>
      <c r="F83" s="285"/>
      <c r="G83" s="285"/>
      <c r="H83" s="285"/>
      <c r="I83" s="285"/>
      <c r="J83" s="285"/>
      <c r="K83" s="285"/>
      <c r="L83" s="285"/>
      <c r="M83" s="285"/>
      <c r="N83" s="285"/>
    </row>
    <row r="84" spans="1:14">
      <c r="A84" s="290" t="s">
        <v>339</v>
      </c>
      <c r="B84" s="291">
        <f>+[7]DIST!$B27</f>
        <v>-13229.620380393084</v>
      </c>
      <c r="C84" s="292">
        <f t="shared" si="3"/>
        <v>-13229.620380393084</v>
      </c>
      <c r="D84" s="284">
        <v>44562</v>
      </c>
      <c r="E84" s="285"/>
      <c r="F84" s="285"/>
      <c r="G84" s="285"/>
      <c r="H84" s="285"/>
      <c r="I84" s="285"/>
      <c r="J84" s="285"/>
      <c r="K84" s="285"/>
      <c r="L84" s="285"/>
      <c r="M84" s="285"/>
      <c r="N84" s="285"/>
    </row>
    <row r="85" spans="1:14">
      <c r="A85" s="290" t="s">
        <v>13</v>
      </c>
      <c r="B85" s="291">
        <f>+[7]DIST!$B28</f>
        <v>-2632.3169827376801</v>
      </c>
      <c r="C85" s="292">
        <f t="shared" si="3"/>
        <v>-2632.3169827376801</v>
      </c>
      <c r="D85" s="284">
        <v>44562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</row>
    <row r="86" spans="1:14">
      <c r="A86" s="290" t="s">
        <v>14</v>
      </c>
      <c r="B86" s="291">
        <f>+[7]DIST!$B29</f>
        <v>-7546.0850015738079</v>
      </c>
      <c r="C86" s="292">
        <f t="shared" si="3"/>
        <v>-7546.0850015738079</v>
      </c>
      <c r="D86" s="284">
        <v>44562</v>
      </c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1:14">
      <c r="A87" s="290" t="s">
        <v>15</v>
      </c>
      <c r="B87" s="291">
        <f>+[7]DIST!$B30</f>
        <v>-27305.812462666127</v>
      </c>
      <c r="C87" s="292">
        <f t="shared" si="3"/>
        <v>-27305.812462666127</v>
      </c>
      <c r="D87" s="284">
        <v>44562</v>
      </c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1:14">
      <c r="A88" s="290" t="s">
        <v>16</v>
      </c>
      <c r="B88" s="291">
        <f>+[7]DIST!$B31</f>
        <v>-209747.46315980208</v>
      </c>
      <c r="C88" s="292">
        <f t="shared" si="3"/>
        <v>-209747.46315980208</v>
      </c>
      <c r="D88" s="284">
        <v>44562</v>
      </c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89" spans="1:14">
      <c r="A89" s="290" t="s">
        <v>340</v>
      </c>
      <c r="B89" s="291">
        <f>+[7]DIST!$B32</f>
        <v>-2756.1671867720984</v>
      </c>
      <c r="C89" s="292">
        <f t="shared" si="3"/>
        <v>-2756.1671867720984</v>
      </c>
      <c r="D89" s="284">
        <v>44562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>
      <c r="A90" s="290" t="s">
        <v>17</v>
      </c>
      <c r="B90" s="291">
        <f>+[7]DIST!$B33</f>
        <v>-5227.0024195262249</v>
      </c>
      <c r="C90" s="292">
        <f t="shared" si="3"/>
        <v>-5227.0024195262249</v>
      </c>
      <c r="D90" s="284">
        <v>44562</v>
      </c>
      <c r="E90" s="285"/>
      <c r="F90" s="285"/>
      <c r="G90" s="285"/>
      <c r="H90" s="285"/>
      <c r="I90" s="285"/>
      <c r="J90" s="285"/>
      <c r="K90" s="285"/>
      <c r="L90" s="285"/>
      <c r="M90" s="285"/>
      <c r="N90" s="285"/>
    </row>
    <row r="91" spans="1:14">
      <c r="A91" s="290" t="s">
        <v>18</v>
      </c>
      <c r="B91" s="291">
        <f>+[7]DIST!$B34</f>
        <v>-3893.2001891935879</v>
      </c>
      <c r="C91" s="292">
        <f t="shared" si="3"/>
        <v>-3893.2001891935879</v>
      </c>
      <c r="D91" s="284">
        <v>44562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</row>
    <row r="92" spans="1:14">
      <c r="A92" s="290" t="s">
        <v>19</v>
      </c>
      <c r="B92" s="291">
        <f>+[7]DIST!$B35</f>
        <v>-4634.38994248979</v>
      </c>
      <c r="C92" s="292">
        <f t="shared" si="3"/>
        <v>-4634.38994248979</v>
      </c>
      <c r="D92" s="284">
        <v>44562</v>
      </c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>
      <c r="A93" s="290" t="s">
        <v>20</v>
      </c>
      <c r="B93" s="291">
        <f>+[7]DIST!$B36</f>
        <v>-4807.3882404899059</v>
      </c>
      <c r="C93" s="292">
        <f t="shared" si="3"/>
        <v>-4807.3882404899059</v>
      </c>
      <c r="D93" s="284">
        <v>44562</v>
      </c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>
      <c r="A94" s="290" t="s">
        <v>341</v>
      </c>
      <c r="B94" s="291">
        <f>+[7]DIST!$B37</f>
        <v>-147640.74284033332</v>
      </c>
      <c r="C94" s="292">
        <f t="shared" si="3"/>
        <v>-147640.74284033332</v>
      </c>
      <c r="D94" s="284">
        <v>44562</v>
      </c>
      <c r="E94" s="285"/>
      <c r="F94" s="285"/>
      <c r="G94" s="285"/>
      <c r="H94" s="285"/>
      <c r="I94" s="285"/>
      <c r="J94" s="285"/>
      <c r="K94" s="285"/>
      <c r="L94" s="285"/>
      <c r="M94" s="285"/>
      <c r="N94" s="285"/>
    </row>
    <row r="95" spans="1:14">
      <c r="A95" s="290" t="s">
        <v>21</v>
      </c>
      <c r="B95" s="291">
        <f>+[7]DIST!$B38</f>
        <v>-11499.923784389253</v>
      </c>
      <c r="C95" s="292">
        <f t="shared" si="3"/>
        <v>-11499.923784389253</v>
      </c>
      <c r="D95" s="284">
        <v>44562</v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</row>
    <row r="96" spans="1:14">
      <c r="A96" s="290" t="s">
        <v>22</v>
      </c>
      <c r="B96" s="291">
        <f>+[7]DIST!$B39</f>
        <v>-31617.665117174653</v>
      </c>
      <c r="C96" s="292">
        <f t="shared" si="3"/>
        <v>-31617.665117174653</v>
      </c>
      <c r="D96" s="284">
        <v>44562</v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1:14">
      <c r="A97" s="290" t="s">
        <v>342</v>
      </c>
      <c r="B97" s="291">
        <f>+[7]DIST!$B40</f>
        <v>-5888.3481704553724</v>
      </c>
      <c r="C97" s="292">
        <f t="shared" si="3"/>
        <v>-5888.3481704553724</v>
      </c>
      <c r="D97" s="284">
        <v>44562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1:14">
      <c r="A98" s="290" t="s">
        <v>23</v>
      </c>
      <c r="B98" s="291">
        <f>+[7]DIST!$B41</f>
        <v>-1085.8489376762673</v>
      </c>
      <c r="C98" s="292">
        <f t="shared" si="3"/>
        <v>-1085.8489376762673</v>
      </c>
      <c r="D98" s="284">
        <v>44562</v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pans="1:14">
      <c r="A99" s="290" t="s">
        <v>24</v>
      </c>
      <c r="B99" s="291">
        <f>+[7]DIST!$B42</f>
        <v>-8305.8109490068819</v>
      </c>
      <c r="C99" s="292">
        <f t="shared" si="3"/>
        <v>-8305.8109490068819</v>
      </c>
      <c r="D99" s="284">
        <v>44562</v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</row>
    <row r="100" spans="1:14">
      <c r="A100" s="290" t="s">
        <v>25</v>
      </c>
      <c r="B100" s="291">
        <f>+[7]DIST!$B43</f>
        <v>-10957.698144835376</v>
      </c>
      <c r="C100" s="292">
        <f t="shared" si="3"/>
        <v>-10957.698144835376</v>
      </c>
      <c r="D100" s="284">
        <v>44562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</row>
    <row r="101" spans="1:14">
      <c r="A101" s="290" t="s">
        <v>26</v>
      </c>
      <c r="B101" s="291">
        <f>+[7]DIST!$B44</f>
        <v>-23776.501067844889</v>
      </c>
      <c r="C101" s="292">
        <f t="shared" si="3"/>
        <v>-23776.501067844889</v>
      </c>
      <c r="D101" s="284">
        <v>44562</v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</row>
    <row r="102" spans="1:14">
      <c r="A102" s="290" t="s">
        <v>27</v>
      </c>
      <c r="B102" s="291">
        <f>+[7]DIST!$B45</f>
        <v>-821649.32654129539</v>
      </c>
      <c r="C102" s="292">
        <f t="shared" si="3"/>
        <v>-821649.32654129539</v>
      </c>
      <c r="D102" s="284">
        <v>44562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</row>
    <row r="103" spans="1:14">
      <c r="A103" s="290" t="s">
        <v>343</v>
      </c>
      <c r="B103" s="291">
        <f>+[7]DIST!$B46</f>
        <v>-5513.702574106529</v>
      </c>
      <c r="C103" s="292">
        <f t="shared" si="3"/>
        <v>-5513.702574106529</v>
      </c>
      <c r="D103" s="284">
        <v>44562</v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1:14">
      <c r="A104" s="290" t="s">
        <v>344</v>
      </c>
      <c r="B104" s="291">
        <f>+[7]DIST!$B47</f>
        <v>-39924.261098583025</v>
      </c>
      <c r="C104" s="292">
        <f t="shared" si="3"/>
        <v>-39924.261098583025</v>
      </c>
      <c r="D104" s="284">
        <v>44562</v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1:14">
      <c r="A105" s="290" t="s">
        <v>345</v>
      </c>
      <c r="B105" s="291">
        <f>+[7]DIST!$B48</f>
        <v>-6107.9170879416024</v>
      </c>
      <c r="C105" s="292">
        <f t="shared" si="3"/>
        <v>-6107.9170879416024</v>
      </c>
      <c r="D105" s="284">
        <v>44562</v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</row>
    <row r="106" spans="1:14">
      <c r="A106" s="290" t="s">
        <v>28</v>
      </c>
      <c r="B106" s="291">
        <f>+[7]DIST!$B49</f>
        <v>-5618.8321128156558</v>
      </c>
      <c r="C106" s="292">
        <f t="shared" si="3"/>
        <v>-5618.8321128156558</v>
      </c>
      <c r="D106" s="284">
        <v>44562</v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</row>
    <row r="107" spans="1:14">
      <c r="A107" s="290" t="s">
        <v>29</v>
      </c>
      <c r="B107" s="291">
        <f>+[7]DIST!$B50</f>
        <v>-15409.052293900051</v>
      </c>
      <c r="C107" s="292">
        <f t="shared" si="3"/>
        <v>-15409.052293900051</v>
      </c>
      <c r="D107" s="284">
        <v>44562</v>
      </c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</row>
    <row r="108" spans="1:14">
      <c r="A108" s="290" t="s">
        <v>30</v>
      </c>
      <c r="B108" s="291">
        <f>+[7]DIST!$B51</f>
        <v>-29872.595241965369</v>
      </c>
      <c r="C108" s="292">
        <f t="shared" si="3"/>
        <v>-29872.595241965369</v>
      </c>
      <c r="D108" s="284">
        <v>44562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</row>
    <row r="109" spans="1:14">
      <c r="A109" s="290" t="s">
        <v>346</v>
      </c>
      <c r="B109" s="291">
        <f>+[7]DIST!$B52</f>
        <v>-208012.45494783524</v>
      </c>
      <c r="C109" s="292">
        <f t="shared" si="3"/>
        <v>-208012.45494783524</v>
      </c>
      <c r="D109" s="284">
        <v>44562</v>
      </c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0" spans="1:14">
      <c r="A110" s="290" t="s">
        <v>347</v>
      </c>
      <c r="B110" s="291">
        <f>+[7]DIST!$B53</f>
        <v>-400637.04536258616</v>
      </c>
      <c r="C110" s="292">
        <f t="shared" si="3"/>
        <v>-400637.04536258616</v>
      </c>
      <c r="D110" s="284">
        <v>44562</v>
      </c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</row>
    <row r="111" spans="1:14">
      <c r="A111" s="290" t="s">
        <v>31</v>
      </c>
      <c r="B111" s="291">
        <f>+[7]DIST!$B54</f>
        <v>-107166.45550749252</v>
      </c>
      <c r="C111" s="292">
        <f t="shared" si="3"/>
        <v>-107166.45550749252</v>
      </c>
      <c r="D111" s="284">
        <v>44562</v>
      </c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</row>
    <row r="112" spans="1:14">
      <c r="A112" s="290" t="s">
        <v>32</v>
      </c>
      <c r="B112" s="291">
        <f>+[7]DIST!$B55</f>
        <v>-51323.353950938043</v>
      </c>
      <c r="C112" s="292">
        <f t="shared" si="3"/>
        <v>-51323.353950938043</v>
      </c>
      <c r="D112" s="284">
        <v>44562</v>
      </c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</row>
    <row r="113" spans="1:14">
      <c r="A113" s="290" t="s">
        <v>33</v>
      </c>
      <c r="B113" s="291">
        <f>+[7]DIST!$B56</f>
        <v>-8689.0693585824956</v>
      </c>
      <c r="C113" s="292">
        <f t="shared" si="3"/>
        <v>-8689.0693585824956</v>
      </c>
      <c r="D113" s="284">
        <v>44562</v>
      </c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</row>
    <row r="114" spans="1:14">
      <c r="A114" s="290" t="s">
        <v>34</v>
      </c>
      <c r="B114" s="291">
        <f>+[7]DIST!$B57</f>
        <v>-7278.652248971367</v>
      </c>
      <c r="C114" s="292">
        <f t="shared" si="3"/>
        <v>-7278.652248971367</v>
      </c>
      <c r="D114" s="284">
        <v>44562</v>
      </c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</row>
    <row r="115" spans="1:14">
      <c r="A115" s="293" t="s">
        <v>36</v>
      </c>
      <c r="B115" s="291">
        <f>+SUM(B64:B114)</f>
        <v>-3015087.2559999996</v>
      </c>
      <c r="C115" s="292">
        <f t="shared" si="3"/>
        <v>-3015087.2559999996</v>
      </c>
      <c r="D115" s="284">
        <v>44562</v>
      </c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</row>
    <row r="116" spans="1:14">
      <c r="A116" s="293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2"/>
    </row>
    <row r="117" spans="1:14">
      <c r="A117" s="293"/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2"/>
    </row>
    <row r="118" spans="1:14">
      <c r="A118" s="293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2"/>
    </row>
    <row r="119" spans="1:14">
      <c r="A119" s="282" t="s">
        <v>360</v>
      </c>
    </row>
    <row r="120" spans="1:14">
      <c r="A120" s="314" t="s">
        <v>361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</row>
    <row r="121" spans="1:14" ht="63">
      <c r="A121" s="286" t="s">
        <v>206</v>
      </c>
      <c r="B121" s="287" t="s">
        <v>207</v>
      </c>
      <c r="C121" s="287" t="s">
        <v>208</v>
      </c>
      <c r="D121" s="287" t="s">
        <v>209</v>
      </c>
      <c r="E121" s="287" t="s">
        <v>210</v>
      </c>
      <c r="F121" s="287" t="s">
        <v>211</v>
      </c>
      <c r="G121" s="288" t="s">
        <v>212</v>
      </c>
      <c r="H121" s="287" t="s">
        <v>213</v>
      </c>
      <c r="I121" s="288" t="s">
        <v>329</v>
      </c>
      <c r="J121" s="288" t="s">
        <v>353</v>
      </c>
      <c r="K121" s="288" t="s">
        <v>330</v>
      </c>
      <c r="L121" s="287" t="s">
        <v>153</v>
      </c>
      <c r="M121" s="284" t="s">
        <v>356</v>
      </c>
      <c r="N121" s="285"/>
    </row>
    <row r="122" spans="1:14">
      <c r="A122" s="290" t="s">
        <v>1</v>
      </c>
      <c r="B122" s="291">
        <f>+'[8]DIST ANTES AJUSTE'!B6</f>
        <v>788377.34567990073</v>
      </c>
      <c r="C122" s="291">
        <f>+'[8]DIST ANTES AJUSTE'!C6</f>
        <v>109939.41451378437</v>
      </c>
      <c r="D122" s="291">
        <f>+'[8]DIST ANTES AJUSTE'!D6</f>
        <v>701811.35670996644</v>
      </c>
      <c r="E122" s="291">
        <f>+'[8]DIST ANTES AJUSTE'!E6</f>
        <v>38818.790010186232</v>
      </c>
      <c r="F122" s="291">
        <f>+'[8]DIST ANTES AJUSTE'!F6</f>
        <v>19369.125260897839</v>
      </c>
      <c r="G122" s="291">
        <f>+'[8]DIST ANTES AJUSTE'!G6</f>
        <v>22340.165341925029</v>
      </c>
      <c r="H122" s="291">
        <f>+'[8]DIST ANTES AJUSTE'!H6</f>
        <v>4341.5331497018115</v>
      </c>
      <c r="I122" s="291">
        <f>+'[8]DIST ANTES AJUSTE'!I6</f>
        <v>9300.2794599418212</v>
      </c>
      <c r="J122" s="291">
        <f>+[9]ISR!$C6</f>
        <v>171969</v>
      </c>
      <c r="K122" s="291">
        <f>+'[8]DIST ANTES AJUSTE'!J6</f>
        <v>2722.4155448026968</v>
      </c>
      <c r="L122" s="292">
        <f t="shared" ref="L122:L153" si="4">SUM(B122:K122)</f>
        <v>1868989.4256711071</v>
      </c>
      <c r="M122" s="284">
        <v>44594</v>
      </c>
      <c r="N122" s="285"/>
    </row>
    <row r="123" spans="1:14">
      <c r="A123" s="290" t="s">
        <v>2</v>
      </c>
      <c r="B123" s="291">
        <f>+'[8]DIST ANTES AJUSTE'!B7</f>
        <v>1507687.251534584</v>
      </c>
      <c r="C123" s="291">
        <f>+'[8]DIST ANTES AJUSTE'!C7</f>
        <v>210026.38980403065</v>
      </c>
      <c r="D123" s="291">
        <f>+'[8]DIST ANTES AJUSTE'!D7</f>
        <v>710366.39396303496</v>
      </c>
      <c r="E123" s="291">
        <f>+'[8]DIST ANTES AJUSTE'!E7</f>
        <v>73034.717523158673</v>
      </c>
      <c r="F123" s="291">
        <f>+'[8]DIST ANTES AJUSTE'!F7</f>
        <v>37265.253804945198</v>
      </c>
      <c r="G123" s="291">
        <f>+'[8]DIST ANTES AJUSTE'!G7</f>
        <v>42685.069531858157</v>
      </c>
      <c r="H123" s="291">
        <f>+'[8]DIST ANTES AJUSTE'!H7</f>
        <v>8337.9780214713664</v>
      </c>
      <c r="I123" s="291">
        <f>+'[8]DIST ANTES AJUSTE'!I7</f>
        <v>12193.924870785551</v>
      </c>
      <c r="J123" s="291">
        <f>+[9]ISR!$C7</f>
        <v>116795</v>
      </c>
      <c r="K123" s="291">
        <f>+'[8]DIST ANTES AJUSTE'!J7</f>
        <v>2558.9478401680549</v>
      </c>
      <c r="L123" s="292">
        <f t="shared" si="4"/>
        <v>2720950.9268940366</v>
      </c>
      <c r="M123" s="284">
        <v>44594</v>
      </c>
      <c r="N123" s="285"/>
    </row>
    <row r="124" spans="1:14">
      <c r="A124" s="290" t="s">
        <v>331</v>
      </c>
      <c r="B124" s="291">
        <f>+'[8]DIST ANTES AJUSTE'!B8</f>
        <v>1610389.5886350404</v>
      </c>
      <c r="C124" s="291">
        <f>+'[8]DIST ANTES AJUSTE'!C8</f>
        <v>225022.85776835831</v>
      </c>
      <c r="D124" s="291">
        <f>+'[8]DIST ANTES AJUSTE'!D8</f>
        <v>335185.37641659676</v>
      </c>
      <c r="E124" s="291">
        <f>+'[8]DIST ANTES AJUSTE'!E8</f>
        <v>81761.486426836273</v>
      </c>
      <c r="F124" s="291">
        <f>+'[8]DIST ANTES AJUSTE'!F8</f>
        <v>39104.999911395142</v>
      </c>
      <c r="G124" s="291">
        <f>+'[8]DIST ANTES AJUSTE'!G8</f>
        <v>45711.663145970611</v>
      </c>
      <c r="H124" s="291">
        <f>+'[8]DIST ANTES AJUSTE'!H8</f>
        <v>8795.9017066638116</v>
      </c>
      <c r="I124" s="291">
        <f>+'[8]DIST ANTES AJUSTE'!I8</f>
        <v>10680.874286942915</v>
      </c>
      <c r="J124" s="291">
        <f>+[9]ISR!$C8</f>
        <v>0</v>
      </c>
      <c r="K124" s="291">
        <f>+'[8]DIST ANTES AJUSTE'!J8</f>
        <v>146.39647750471792</v>
      </c>
      <c r="L124" s="292">
        <f t="shared" si="4"/>
        <v>2356799.1447753091</v>
      </c>
      <c r="M124" s="284">
        <v>44594</v>
      </c>
      <c r="N124" s="285"/>
    </row>
    <row r="125" spans="1:14">
      <c r="A125" s="290" t="s">
        <v>3</v>
      </c>
      <c r="B125" s="291">
        <f>+'[8]DIST ANTES AJUSTE'!B9</f>
        <v>4645000.744845178</v>
      </c>
      <c r="C125" s="291">
        <f>+'[8]DIST ANTES AJUSTE'!C9</f>
        <v>653907.74499501823</v>
      </c>
      <c r="D125" s="291">
        <f>+'[8]DIST ANTES AJUSTE'!D9</f>
        <v>709627.37746275705</v>
      </c>
      <c r="E125" s="291">
        <f>+'[8]DIST ANTES AJUSTE'!E9</f>
        <v>262231.59392066242</v>
      </c>
      <c r="F125" s="291">
        <f>+'[8]DIST ANTES AJUSTE'!F9</f>
        <v>107877.6332228369</v>
      </c>
      <c r="G125" s="291">
        <f>+'[8]DIST ANTES AJUSTE'!G9</f>
        <v>132687.33972564543</v>
      </c>
      <c r="H125" s="291">
        <f>+'[8]DIST ANTES AJUSTE'!H9</f>
        <v>24596.47669135698</v>
      </c>
      <c r="I125" s="291">
        <f>+'[8]DIST ANTES AJUSTE'!I9</f>
        <v>103132.40199275542</v>
      </c>
      <c r="J125" s="291">
        <f>+[9]ISR!$C9</f>
        <v>0</v>
      </c>
      <c r="K125" s="291">
        <f>+'[8]DIST ANTES AJUSTE'!J9</f>
        <v>189853.56812299183</v>
      </c>
      <c r="L125" s="292">
        <f t="shared" si="4"/>
        <v>6828914.8809792008</v>
      </c>
      <c r="M125" s="284">
        <v>44594</v>
      </c>
      <c r="N125" s="285"/>
    </row>
    <row r="126" spans="1:14">
      <c r="A126" s="290" t="s">
        <v>332</v>
      </c>
      <c r="B126" s="291">
        <f>+'[8]DIST ANTES AJUSTE'!B10</f>
        <v>5524036.2675062567</v>
      </c>
      <c r="C126" s="291">
        <f>+'[8]DIST ANTES AJUSTE'!C10</f>
        <v>770616.21430219989</v>
      </c>
      <c r="D126" s="291">
        <f>+'[8]DIST ANTES AJUSTE'!D10</f>
        <v>208564.53133057343</v>
      </c>
      <c r="E126" s="291">
        <f>+'[8]DIST ANTES AJUSTE'!E10</f>
        <v>273563.88364803302</v>
      </c>
      <c r="F126" s="291">
        <f>+'[8]DIST ANTES AJUSTE'!F10</f>
        <v>135424.62783601441</v>
      </c>
      <c r="G126" s="291">
        <f>+'[8]DIST ANTES AJUSTE'!G10</f>
        <v>156583.69140301819</v>
      </c>
      <c r="H126" s="291">
        <f>+'[8]DIST ANTES AJUSTE'!H10</f>
        <v>30374.481400367615</v>
      </c>
      <c r="I126" s="291">
        <f>+'[8]DIST ANTES AJUSTE'!I10</f>
        <v>62484.094382899813</v>
      </c>
      <c r="J126" s="291">
        <f>+[9]ISR!$C10</f>
        <v>665618</v>
      </c>
      <c r="K126" s="291">
        <f>+'[8]DIST ANTES AJUSTE'!J10</f>
        <v>27813.445463796899</v>
      </c>
      <c r="L126" s="292">
        <f t="shared" si="4"/>
        <v>7855079.2372731604</v>
      </c>
      <c r="M126" s="284">
        <v>44594</v>
      </c>
      <c r="N126" s="285"/>
    </row>
    <row r="127" spans="1:14">
      <c r="A127" s="290" t="s">
        <v>4</v>
      </c>
      <c r="B127" s="291">
        <f>+'[8]DIST ANTES AJUSTE'!B11</f>
        <v>43682439.701198995</v>
      </c>
      <c r="C127" s="291">
        <f>+'[8]DIST ANTES AJUSTE'!C11</f>
        <v>6232995.9765400309</v>
      </c>
      <c r="D127" s="291">
        <f>+'[8]DIST ANTES AJUSTE'!D11</f>
        <v>1661171.9576536652</v>
      </c>
      <c r="E127" s="291">
        <f>+'[8]DIST ANTES AJUSTE'!E11</f>
        <v>2920462.5531446189</v>
      </c>
      <c r="F127" s="291">
        <f>+'[8]DIST ANTES AJUSTE'!F11</f>
        <v>929874.25404423755</v>
      </c>
      <c r="G127" s="291">
        <f>+'[8]DIST ANTES AJUSTE'!G11</f>
        <v>1262219.6079377942</v>
      </c>
      <c r="H127" s="291">
        <f>+'[8]DIST ANTES AJUSTE'!H11</f>
        <v>217980.86351273066</v>
      </c>
      <c r="I127" s="291">
        <f>+'[8]DIST ANTES AJUSTE'!I11</f>
        <v>1726201.0422214454</v>
      </c>
      <c r="J127" s="291">
        <f>+[9]ISR!$C11</f>
        <v>13734961</v>
      </c>
      <c r="K127" s="291">
        <f>+'[8]DIST ANTES AJUSTE'!J11</f>
        <v>2233785.2995473826</v>
      </c>
      <c r="L127" s="292">
        <f t="shared" si="4"/>
        <v>74602092.255800888</v>
      </c>
      <c r="M127" s="284">
        <v>44594</v>
      </c>
      <c r="N127" s="285"/>
    </row>
    <row r="128" spans="1:14">
      <c r="A128" s="290" t="s">
        <v>5</v>
      </c>
      <c r="B128" s="291">
        <f>+'[8]DIST ANTES AJUSTE'!B12</f>
        <v>6171947.7503620312</v>
      </c>
      <c r="C128" s="291">
        <f>+'[8]DIST ANTES AJUSTE'!C12</f>
        <v>857764.4387846624</v>
      </c>
      <c r="D128" s="291">
        <f>+'[8]DIST ANTES AJUSTE'!D12</f>
        <v>0</v>
      </c>
      <c r="E128" s="291">
        <f>+'[8]DIST ANTES AJUSTE'!E12</f>
        <v>288040.98276210867</v>
      </c>
      <c r="F128" s="291">
        <f>+'[8]DIST ANTES AJUSTE'!F12</f>
        <v>154588.08760576311</v>
      </c>
      <c r="G128" s="291">
        <f>+'[8]DIST ANTES AJUSTE'!G12</f>
        <v>174391.13128493115</v>
      </c>
      <c r="H128" s="291">
        <f>+'[8]DIST ANTES AJUSTE'!H12</f>
        <v>34453.629546647331</v>
      </c>
      <c r="I128" s="291">
        <f>+'[8]DIST ANTES AJUSTE'!I12</f>
        <v>55363.726289282393</v>
      </c>
      <c r="J128" s="291">
        <f>+[9]ISR!$C12</f>
        <v>1630378</v>
      </c>
      <c r="K128" s="291">
        <f>+'[8]DIST ANTES AJUSTE'!J12</f>
        <v>8396.2635738735917</v>
      </c>
      <c r="L128" s="292">
        <f t="shared" si="4"/>
        <v>9375324.0102092996</v>
      </c>
      <c r="M128" s="284">
        <v>44594</v>
      </c>
      <c r="N128" s="285"/>
    </row>
    <row r="129" spans="1:14">
      <c r="A129" s="290" t="s">
        <v>6</v>
      </c>
      <c r="B129" s="291">
        <f>+'[8]DIST ANTES AJUSTE'!B13</f>
        <v>1052824.4223183668</v>
      </c>
      <c r="C129" s="291">
        <f>+'[8]DIST ANTES AJUSTE'!C13</f>
        <v>148085.74752104544</v>
      </c>
      <c r="D129" s="291">
        <f>+'[8]DIST ANTES AJUSTE'!D13</f>
        <v>667394.60167142644</v>
      </c>
      <c r="E129" s="291">
        <f>+'[8]DIST ANTES AJUSTE'!E13</f>
        <v>58743.87407696576</v>
      </c>
      <c r="F129" s="291">
        <f>+'[8]DIST ANTES AJUSTE'!F13</f>
        <v>24580.325183247503</v>
      </c>
      <c r="G129" s="291">
        <f>+'[8]DIST ANTES AJUSTE'!G13</f>
        <v>30052.622141332966</v>
      </c>
      <c r="H129" s="291">
        <f>+'[8]DIST ANTES AJUSTE'!H13</f>
        <v>5595.3016611623798</v>
      </c>
      <c r="I129" s="291">
        <f>+'[8]DIST ANTES AJUSTE'!I13</f>
        <v>14585.202109676831</v>
      </c>
      <c r="J129" s="291">
        <f>+[9]ISR!$C13</f>
        <v>96610</v>
      </c>
      <c r="K129" s="291">
        <f>+'[8]DIST ANTES AJUSTE'!J13</f>
        <v>1340.0994787316777</v>
      </c>
      <c r="L129" s="292">
        <f t="shared" si="4"/>
        <v>2099812.1961619556</v>
      </c>
      <c r="M129" s="284">
        <v>44594</v>
      </c>
      <c r="N129" s="285"/>
    </row>
    <row r="130" spans="1:14">
      <c r="A130" s="290" t="s">
        <v>333</v>
      </c>
      <c r="B130" s="291">
        <f>+'[8]DIST ANTES AJUSTE'!B14</f>
        <v>10478819.652705532</v>
      </c>
      <c r="C130" s="291">
        <f>+'[8]DIST ANTES AJUSTE'!C14</f>
        <v>1474217.6166367964</v>
      </c>
      <c r="D130" s="291">
        <f>+'[8]DIST ANTES AJUSTE'!D14</f>
        <v>769496.803451302</v>
      </c>
      <c r="E130" s="291">
        <f>+'[8]DIST ANTES AJUSTE'!E14</f>
        <v>586378.22608722385</v>
      </c>
      <c r="F130" s="291">
        <f>+'[8]DIST ANTES AJUSTE'!F14</f>
        <v>244333.24194962319</v>
      </c>
      <c r="G130" s="291">
        <f>+'[8]DIST ANTES AJUSTE'!G14</f>
        <v>299169.20406840881</v>
      </c>
      <c r="H130" s="291">
        <f>+'[8]DIST ANTES AJUSTE'!H14</f>
        <v>55640.563530515014</v>
      </c>
      <c r="I130" s="291">
        <f>+'[8]DIST ANTES AJUSTE'!I14</f>
        <v>292058.84095543373</v>
      </c>
      <c r="J130" s="291">
        <f>+[9]ISR!$C14</f>
        <v>0</v>
      </c>
      <c r="K130" s="291">
        <f>+'[8]DIST ANTES AJUSTE'!J14</f>
        <v>142918.77180627256</v>
      </c>
      <c r="L130" s="292">
        <f t="shared" si="4"/>
        <v>14343032.921191107</v>
      </c>
      <c r="M130" s="284">
        <v>44594</v>
      </c>
      <c r="N130" s="285"/>
    </row>
    <row r="131" spans="1:14">
      <c r="A131" s="290" t="s">
        <v>334</v>
      </c>
      <c r="B131" s="291">
        <f>+'[8]DIST ANTES AJUSTE'!B15</f>
        <v>2660561.9255500678</v>
      </c>
      <c r="C131" s="291">
        <f>+'[8]DIST ANTES AJUSTE'!C15</f>
        <v>393778.5349926115</v>
      </c>
      <c r="D131" s="291">
        <f>+'[8]DIST ANTES AJUSTE'!D15</f>
        <v>385698.40580305475</v>
      </c>
      <c r="E131" s="291">
        <f>+'[8]DIST ANTES AJUSTE'!E15</f>
        <v>254830.81008961369</v>
      </c>
      <c r="F131" s="291">
        <f>+'[8]DIST ANTES AJUSTE'!F15</f>
        <v>42303.498559605978</v>
      </c>
      <c r="G131" s="291">
        <f>+'[8]DIST ANTES AJUSTE'!G15</f>
        <v>79317.235408919048</v>
      </c>
      <c r="H131" s="291">
        <f>+'[8]DIST ANTES AJUSTE'!H15</f>
        <v>11019.175204421132</v>
      </c>
      <c r="I131" s="291">
        <f>+'[8]DIST ANTES AJUSTE'!I15</f>
        <v>197482.81625181562</v>
      </c>
      <c r="J131" s="291">
        <f>+[9]ISR!$C15</f>
        <v>0</v>
      </c>
      <c r="K131" s="291">
        <f>+'[8]DIST ANTES AJUSTE'!J15</f>
        <v>60935.574417124313</v>
      </c>
      <c r="L131" s="292">
        <f t="shared" si="4"/>
        <v>4085927.9762772336</v>
      </c>
      <c r="M131" s="284">
        <v>44594</v>
      </c>
      <c r="N131" s="285"/>
    </row>
    <row r="132" spans="1:14">
      <c r="A132" s="290" t="s">
        <v>335</v>
      </c>
      <c r="B132" s="291">
        <f>+'[8]DIST ANTES AJUSTE'!B16</f>
        <v>2561696.2622859925</v>
      </c>
      <c r="C132" s="291">
        <f>+'[8]DIST ANTES AJUSTE'!C16</f>
        <v>361134.90680695581</v>
      </c>
      <c r="D132" s="291">
        <f>+'[8]DIST ANTES AJUSTE'!D16</f>
        <v>370110.66456113773</v>
      </c>
      <c r="E132" s="291">
        <f>+'[8]DIST ANTES AJUSTE'!E16</f>
        <v>147382.10866171762</v>
      </c>
      <c r="F132" s="291">
        <f>+'[8]DIST ANTES AJUSTE'!F16</f>
        <v>58979.494895351054</v>
      </c>
      <c r="G132" s="291">
        <f>+'[8]DIST ANTES AJUSTE'!G16</f>
        <v>73264.02067465111</v>
      </c>
      <c r="H132" s="291">
        <f>+'[8]DIST ANTES AJUSTE'!H16</f>
        <v>13483.804454405539</v>
      </c>
      <c r="I132" s="291">
        <f>+'[8]DIST ANTES AJUSTE'!I16</f>
        <v>32751.244632821188</v>
      </c>
      <c r="J132" s="291">
        <f>+[9]ISR!$C16</f>
        <v>0</v>
      </c>
      <c r="K132" s="291">
        <f>+'[8]DIST ANTES AJUSTE'!J16</f>
        <v>5535.5117367716011</v>
      </c>
      <c r="L132" s="292">
        <f t="shared" si="4"/>
        <v>3624338.0187098039</v>
      </c>
      <c r="M132" s="284">
        <v>44594</v>
      </c>
      <c r="N132" s="285"/>
    </row>
    <row r="133" spans="1:14">
      <c r="A133" s="290" t="s">
        <v>7</v>
      </c>
      <c r="B133" s="291">
        <f>+'[8]DIST ANTES AJUSTE'!B17</f>
        <v>5054886.4707194921</v>
      </c>
      <c r="C133" s="291">
        <f>+'[8]DIST ANTES AJUSTE'!C17</f>
        <v>705050.91867324058</v>
      </c>
      <c r="D133" s="291">
        <f>+'[8]DIST ANTES AJUSTE'!D17</f>
        <v>721592.59238243115</v>
      </c>
      <c r="E133" s="291">
        <f>+'[8]DIST ANTES AJUSTE'!E17</f>
        <v>249689.70239587716</v>
      </c>
      <c r="F133" s="291">
        <f>+'[8]DIST ANTES AJUSTE'!F17</f>
        <v>124042.5074894174</v>
      </c>
      <c r="G133" s="291">
        <f>+'[8]DIST ANTES AJUSTE'!G17</f>
        <v>143264.91597001208</v>
      </c>
      <c r="H133" s="291">
        <f>+'[8]DIST ANTES AJUSTE'!H17</f>
        <v>27813.608096797489</v>
      </c>
      <c r="I133" s="291">
        <f>+'[8]DIST ANTES AJUSTE'!I17</f>
        <v>44232.672750075835</v>
      </c>
      <c r="J133" s="291">
        <f>+[9]ISR!$C17</f>
        <v>0</v>
      </c>
      <c r="K133" s="291">
        <f>+'[8]DIST ANTES AJUSTE'!J17</f>
        <v>5916.516309781372</v>
      </c>
      <c r="L133" s="292">
        <f t="shared" si="4"/>
        <v>7076489.904787126</v>
      </c>
      <c r="M133" s="284">
        <v>44594</v>
      </c>
      <c r="N133" s="285"/>
    </row>
    <row r="134" spans="1:14">
      <c r="A134" s="290" t="s">
        <v>336</v>
      </c>
      <c r="B134" s="291">
        <f>+'[8]DIST ANTES AJUSTE'!B18</f>
        <v>3143094.2789465543</v>
      </c>
      <c r="C134" s="291">
        <f>+'[8]DIST ANTES AJUSTE'!C18</f>
        <v>451760.22491313267</v>
      </c>
      <c r="D134" s="291">
        <f>+'[8]DIST ANTES AJUSTE'!D18</f>
        <v>433644.60140215454</v>
      </c>
      <c r="E134" s="291">
        <f>+'[8]DIST ANTES AJUSTE'!E18</f>
        <v>227957.11474687938</v>
      </c>
      <c r="F134" s="291">
        <f>+'[8]DIST ANTES AJUSTE'!F18</f>
        <v>63588.581533335499</v>
      </c>
      <c r="G134" s="291">
        <f>+'[8]DIST ANTES AJUSTE'!G18</f>
        <v>91385.704715952699</v>
      </c>
      <c r="H134" s="291">
        <f>+'[8]DIST ANTES AJUSTE'!H18</f>
        <v>15161.699947042107</v>
      </c>
      <c r="I134" s="291">
        <f>+'[8]DIST ANTES AJUSTE'!I18</f>
        <v>153515.87526560519</v>
      </c>
      <c r="J134" s="291">
        <f>+[9]ISR!$C18</f>
        <v>0</v>
      </c>
      <c r="K134" s="291">
        <f>+'[8]DIST ANTES AJUSTE'!J18</f>
        <v>361799.25983787404</v>
      </c>
      <c r="L134" s="292">
        <f t="shared" si="4"/>
        <v>4941907.3413085304</v>
      </c>
      <c r="M134" s="284">
        <v>44594</v>
      </c>
      <c r="N134" s="285"/>
    </row>
    <row r="135" spans="1:14">
      <c r="A135" s="290" t="s">
        <v>8</v>
      </c>
      <c r="B135" s="291">
        <f>+'[8]DIST ANTES AJUSTE'!B19</f>
        <v>13871891.425938411</v>
      </c>
      <c r="C135" s="291">
        <f>+'[8]DIST ANTES AJUSTE'!C19</f>
        <v>1927397.5312685268</v>
      </c>
      <c r="D135" s="291">
        <f>+'[8]DIST ANTES AJUSTE'!D19</f>
        <v>326301.4169083864</v>
      </c>
      <c r="E135" s="291">
        <f>+'[8]DIST ANTES AJUSTE'!E19</f>
        <v>644732.24070052011</v>
      </c>
      <c r="F135" s="291">
        <f>+'[8]DIST ANTES AJUSTE'!F19</f>
        <v>347943.19110534812</v>
      </c>
      <c r="G135" s="291">
        <f>+'[8]DIST ANTES AJUSTE'!G19</f>
        <v>391872.13828384562</v>
      </c>
      <c r="H135" s="291">
        <f>+'[8]DIST ANTES AJUSTE'!H19</f>
        <v>77515.020603614437</v>
      </c>
      <c r="I135" s="291">
        <f>+'[8]DIST ANTES AJUSTE'!I19</f>
        <v>123778.77133981162</v>
      </c>
      <c r="J135" s="291">
        <f>+[9]ISR!$C19</f>
        <v>0</v>
      </c>
      <c r="K135" s="291">
        <f>+'[8]DIST ANTES AJUSTE'!J19</f>
        <v>1239.3171476345162</v>
      </c>
      <c r="L135" s="292">
        <f t="shared" si="4"/>
        <v>17712671.0532961</v>
      </c>
      <c r="M135" s="284">
        <v>44594</v>
      </c>
      <c r="N135" s="285"/>
    </row>
    <row r="136" spans="1:14">
      <c r="A136" s="290" t="s">
        <v>9</v>
      </c>
      <c r="B136" s="291">
        <f>+'[8]DIST ANTES AJUSTE'!B20</f>
        <v>1781246.317811202</v>
      </c>
      <c r="C136" s="291">
        <f>+'[8]DIST ANTES AJUSTE'!C20</f>
        <v>248030.10086044043</v>
      </c>
      <c r="D136" s="291">
        <f>+'[8]DIST ANTES AJUSTE'!D20</f>
        <v>354636.24210642173</v>
      </c>
      <c r="E136" s="291">
        <f>+'[8]DIST ANTES AJUSTE'!E20</f>
        <v>85720.17940666397</v>
      </c>
      <c r="F136" s="291">
        <f>+'[8]DIST ANTES AJUSTE'!F20</f>
        <v>44132.211749573376</v>
      </c>
      <c r="G136" s="291">
        <f>+'[8]DIST ANTES AJUSTE'!G20</f>
        <v>50412.023415958203</v>
      </c>
      <c r="H136" s="291">
        <f>+'[8]DIST ANTES AJUSTE'!H20</f>
        <v>9867.452236053412</v>
      </c>
      <c r="I136" s="291">
        <f>+'[8]DIST ANTES AJUSTE'!I20</f>
        <v>10473.809984867059</v>
      </c>
      <c r="J136" s="291">
        <f>+[9]ISR!$C20</f>
        <v>0</v>
      </c>
      <c r="K136" s="291">
        <f>+'[8]DIST ANTES AJUSTE'!J20</f>
        <v>257.51024927162683</v>
      </c>
      <c r="L136" s="292">
        <f t="shared" si="4"/>
        <v>2584775.8478204515</v>
      </c>
      <c r="M136" s="284">
        <v>44594</v>
      </c>
      <c r="N136" s="285"/>
    </row>
    <row r="137" spans="1:14">
      <c r="A137" s="290" t="s">
        <v>337</v>
      </c>
      <c r="B137" s="291">
        <f>+'[8]DIST ANTES AJUSTE'!B21</f>
        <v>1251916.7276581067</v>
      </c>
      <c r="C137" s="291">
        <f>+'[8]DIST ANTES AJUSTE'!C21</f>
        <v>174406.32235111293</v>
      </c>
      <c r="D137" s="291">
        <f>+'[8]DIST ANTES AJUSTE'!D21</f>
        <v>1154194.1401851482</v>
      </c>
      <c r="E137" s="291">
        <f>+'[8]DIST ANTES AJUSTE'!E21</f>
        <v>60697.614854540356</v>
      </c>
      <c r="F137" s="291">
        <f>+'[8]DIST ANTES AJUSTE'!F21</f>
        <v>30933.57923972639</v>
      </c>
      <c r="G137" s="291">
        <f>+'[8]DIST ANTES AJUSTE'!G21</f>
        <v>35445.465831281355</v>
      </c>
      <c r="H137" s="291">
        <f>+'[8]DIST ANTES AJUSTE'!H21</f>
        <v>6921.9380301268884</v>
      </c>
      <c r="I137" s="291">
        <f>+'[8]DIST ANTES AJUSTE'!I21</f>
        <v>11735.709742552641</v>
      </c>
      <c r="J137" s="291">
        <f>+[9]ISR!$C21</f>
        <v>120506</v>
      </c>
      <c r="K137" s="291">
        <f>+'[8]DIST ANTES AJUSTE'!J21</f>
        <v>4772.669958870335</v>
      </c>
      <c r="L137" s="292">
        <f t="shared" si="4"/>
        <v>2851530.1678514658</v>
      </c>
      <c r="M137" s="284">
        <v>44594</v>
      </c>
      <c r="N137" s="285"/>
    </row>
    <row r="138" spans="1:14">
      <c r="A138" s="290" t="s">
        <v>10</v>
      </c>
      <c r="B138" s="291">
        <f>+'[8]DIST ANTES AJUSTE'!B22</f>
        <v>10938299.137809634</v>
      </c>
      <c r="C138" s="291">
        <f>+'[8]DIST ANTES AJUSTE'!C22</f>
        <v>1524566.6222762801</v>
      </c>
      <c r="D138" s="291">
        <f>+'[8]DIST ANTES AJUSTE'!D22</f>
        <v>214909.87276285689</v>
      </c>
      <c r="E138" s="291">
        <f>+'[8]DIST ANTES AJUSTE'!E22</f>
        <v>534335.81160938425</v>
      </c>
      <c r="F138" s="291">
        <f>+'[8]DIST ANTES AJUSTE'!F22</f>
        <v>269528.05502181646</v>
      </c>
      <c r="G138" s="291">
        <f>+'[8]DIST ANTES AJUSTE'!G22</f>
        <v>309822.59295402479</v>
      </c>
      <c r="H138" s="291">
        <f>+'[8]DIST ANTES AJUSTE'!H22</f>
        <v>60361.133222335025</v>
      </c>
      <c r="I138" s="291">
        <f>+'[8]DIST ANTES AJUSTE'!I22</f>
        <v>132364.79516334436</v>
      </c>
      <c r="J138" s="291">
        <f>+[9]ISR!$C22</f>
        <v>1120722</v>
      </c>
      <c r="K138" s="291">
        <f>+'[8]DIST ANTES AJUSTE'!J22</f>
        <v>7293.3535691721027</v>
      </c>
      <c r="L138" s="292">
        <f t="shared" si="4"/>
        <v>15112203.374388849</v>
      </c>
      <c r="M138" s="284">
        <v>44594</v>
      </c>
      <c r="N138" s="285"/>
    </row>
    <row r="139" spans="1:14">
      <c r="A139" s="290" t="s">
        <v>338</v>
      </c>
      <c r="B139" s="291">
        <f>+'[8]DIST ANTES AJUSTE'!B23</f>
        <v>16667067.621057428</v>
      </c>
      <c r="C139" s="291">
        <f>+'[8]DIST ANTES AJUSTE'!C23</f>
        <v>2399046.7611877657</v>
      </c>
      <c r="D139" s="291">
        <f>+'[8]DIST ANTES AJUSTE'!D23</f>
        <v>735459.85588578577</v>
      </c>
      <c r="E139" s="291">
        <f>+'[8]DIST ANTES AJUSTE'!E23</f>
        <v>1227687.4516722336</v>
      </c>
      <c r="F139" s="291">
        <f>+'[8]DIST ANTES AJUSTE'!F23</f>
        <v>333677.43749887857</v>
      </c>
      <c r="G139" s="291">
        <f>+'[8]DIST ANTES AJUSTE'!G23</f>
        <v>485194.91867855878</v>
      </c>
      <c r="H139" s="291">
        <f>+'[8]DIST ANTES AJUSTE'!H23</f>
        <v>79844.820979099764</v>
      </c>
      <c r="I139" s="291">
        <f>+'[8]DIST ANTES AJUSTE'!I23</f>
        <v>885727.48345586506</v>
      </c>
      <c r="J139" s="291">
        <f>+[9]ISR!$C23</f>
        <v>0</v>
      </c>
      <c r="K139" s="291">
        <f>+'[8]DIST ANTES AJUSTE'!J23</f>
        <v>1545741.3599720888</v>
      </c>
      <c r="L139" s="292">
        <f t="shared" si="4"/>
        <v>24359447.710387707</v>
      </c>
      <c r="M139" s="284">
        <v>44594</v>
      </c>
      <c r="N139" s="285"/>
    </row>
    <row r="140" spans="1:14">
      <c r="A140" s="290" t="s">
        <v>11</v>
      </c>
      <c r="B140" s="291">
        <f>+'[8]DIST ANTES AJUSTE'!B24</f>
        <v>2271789.5653829928</v>
      </c>
      <c r="C140" s="291">
        <f>+'[8]DIST ANTES AJUSTE'!C24</f>
        <v>320760.23287720076</v>
      </c>
      <c r="D140" s="291">
        <f>+'[8]DIST ANTES AJUSTE'!D24</f>
        <v>3869621.151321976</v>
      </c>
      <c r="E140" s="291">
        <f>+'[8]DIST ANTES AJUSTE'!E24</f>
        <v>133395.13746251847</v>
      </c>
      <c r="F140" s="291">
        <f>+'[8]DIST ANTES AJUSTE'!F24</f>
        <v>51803.385470502719</v>
      </c>
      <c r="G140" s="291">
        <f>+'[8]DIST ANTES AJUSTE'!G24</f>
        <v>65058.085207511387</v>
      </c>
      <c r="H140" s="291">
        <f>+'[8]DIST ANTES AJUSTE'!H24</f>
        <v>11878.871367382631</v>
      </c>
      <c r="I140" s="291">
        <f>+'[8]DIST ANTES AJUSTE'!I24</f>
        <v>27616.445073090305</v>
      </c>
      <c r="J140" s="291">
        <f>+[9]ISR!$C24</f>
        <v>0</v>
      </c>
      <c r="K140" s="291">
        <f>+'[8]DIST ANTES AJUSTE'!J24</f>
        <v>2907.1150303290824</v>
      </c>
      <c r="L140" s="292">
        <f t="shared" si="4"/>
        <v>6754829.9891935047</v>
      </c>
      <c r="M140" s="284">
        <v>44594</v>
      </c>
      <c r="N140" s="285"/>
    </row>
    <row r="141" spans="1:14">
      <c r="A141" s="290" t="s">
        <v>12</v>
      </c>
      <c r="B141" s="291">
        <f>+'[8]DIST ANTES AJUSTE'!B25</f>
        <v>33578999.213240698</v>
      </c>
      <c r="C141" s="291">
        <f>+'[8]DIST ANTES AJUSTE'!C25</f>
        <v>4797940.4334476432</v>
      </c>
      <c r="D141" s="291">
        <f>+'[8]DIST ANTES AJUSTE'!D25</f>
        <v>1716203.236384117</v>
      </c>
      <c r="E141" s="291">
        <f>+'[8]DIST ANTES AJUSTE'!E25</f>
        <v>2280843.2787093427</v>
      </c>
      <c r="F141" s="291">
        <f>+'[8]DIST ANTES AJUSTE'!F25</f>
        <v>708121.62318845454</v>
      </c>
      <c r="G141" s="291">
        <f>+'[8]DIST ANTES AJUSTE'!G25</f>
        <v>971413.92027311097</v>
      </c>
      <c r="H141" s="291">
        <f>+'[8]DIST ANTES AJUSTE'!H25</f>
        <v>166511.42587431113</v>
      </c>
      <c r="I141" s="291">
        <f>+'[8]DIST ANTES AJUSTE'!I25</f>
        <v>1267334.1844939368</v>
      </c>
      <c r="J141" s="291">
        <f>+[9]ISR!$C25</f>
        <v>14969515</v>
      </c>
      <c r="K141" s="291">
        <f>+'[8]DIST ANTES AJUSTE'!J25</f>
        <v>787216.61703182955</v>
      </c>
      <c r="L141" s="292">
        <f t="shared" si="4"/>
        <v>61244098.932643436</v>
      </c>
      <c r="M141" s="284">
        <v>44594</v>
      </c>
      <c r="N141" s="285"/>
    </row>
    <row r="142" spans="1:14">
      <c r="A142" s="290" t="s">
        <v>339</v>
      </c>
      <c r="B142" s="291">
        <f>+'[8]DIST ANTES AJUSTE'!B26</f>
        <v>4326808.05497998</v>
      </c>
      <c r="C142" s="291">
        <f>+'[8]DIST ANTES AJUSTE'!C26</f>
        <v>605102.72374892433</v>
      </c>
      <c r="D142" s="291">
        <f>+'[8]DIST ANTES AJUSTE'!D26</f>
        <v>672146.05817920971</v>
      </c>
      <c r="E142" s="291">
        <f>+'[8]DIST ANTES AJUSTE'!E26</f>
        <v>222448.84112135603</v>
      </c>
      <c r="F142" s="291">
        <f>+'[8]DIST ANTES AJUSTE'!F26</f>
        <v>104551.48120615422</v>
      </c>
      <c r="G142" s="291">
        <f>+'[8]DIST ANTES AJUSTE'!G26</f>
        <v>122906.32502554962</v>
      </c>
      <c r="H142" s="291">
        <f>+'[8]DIST ANTES AJUSTE'!H26</f>
        <v>23551.605944106788</v>
      </c>
      <c r="I142" s="291">
        <f>+'[8]DIST ANTES AJUSTE'!I26</f>
        <v>51929.986170110809</v>
      </c>
      <c r="J142" s="291">
        <f>+[9]ISR!$C26</f>
        <v>701023</v>
      </c>
      <c r="K142" s="291">
        <f>+'[8]DIST ANTES AJUSTE'!J26</f>
        <v>25272.268032651227</v>
      </c>
      <c r="L142" s="292">
        <f t="shared" si="4"/>
        <v>6855740.3444080427</v>
      </c>
      <c r="M142" s="284">
        <v>44594</v>
      </c>
      <c r="N142" s="285"/>
    </row>
    <row r="143" spans="1:14">
      <c r="A143" s="290" t="s">
        <v>13</v>
      </c>
      <c r="B143" s="291">
        <f>+'[8]DIST ANTES AJUSTE'!B27</f>
        <v>722003.87346278178</v>
      </c>
      <c r="C143" s="291">
        <f>+'[8]DIST ANTES AJUSTE'!C27</f>
        <v>101389.18479752706</v>
      </c>
      <c r="D143" s="291">
        <f>+'[8]DIST ANTES AJUSTE'!D27</f>
        <v>442746.72510150063</v>
      </c>
      <c r="E143" s="291">
        <f>+'[8]DIST ANTES AJUSTE'!E27</f>
        <v>39388.911898186823</v>
      </c>
      <c r="F143" s="291">
        <f>+'[8]DIST ANTES AJUSTE'!F27</f>
        <v>17023.585804297374</v>
      </c>
      <c r="G143" s="291">
        <f>+'[8]DIST ANTES AJUSTE'!G27</f>
        <v>20581.015004137815</v>
      </c>
      <c r="H143" s="291">
        <f>+'[8]DIST ANTES AJUSTE'!H27</f>
        <v>3863.4285227378714</v>
      </c>
      <c r="I143" s="291">
        <f>+'[8]DIST ANTES AJUSTE'!I27</f>
        <v>7219.3910576117241</v>
      </c>
      <c r="J143" s="291">
        <f>+[9]ISR!$C27</f>
        <v>0</v>
      </c>
      <c r="K143" s="291">
        <f>+'[8]DIST ANTES AJUSTE'!J27</f>
        <v>243.70461286295264</v>
      </c>
      <c r="L143" s="292">
        <f t="shared" si="4"/>
        <v>1354459.820261644</v>
      </c>
      <c r="M143" s="284">
        <v>44594</v>
      </c>
      <c r="N143" s="285"/>
    </row>
    <row r="144" spans="1:14">
      <c r="A144" s="290" t="s">
        <v>14</v>
      </c>
      <c r="B144" s="291">
        <f>+'[8]DIST ANTES AJUSTE'!B28</f>
        <v>3123273.6415385865</v>
      </c>
      <c r="C144" s="291">
        <f>+'[8]DIST ANTES AJUSTE'!C28</f>
        <v>434521.28091049939</v>
      </c>
      <c r="D144" s="291">
        <f>+'[8]DIST ANTES AJUSTE'!D28</f>
        <v>289301.81117640331</v>
      </c>
      <c r="E144" s="291">
        <f>+'[8]DIST ANTES AJUSTE'!E28</f>
        <v>148237.62513664732</v>
      </c>
      <c r="F144" s="291">
        <f>+'[8]DIST ANTES AJUSTE'!F28</f>
        <v>77767.078478628624</v>
      </c>
      <c r="G144" s="291">
        <f>+'[8]DIST ANTES AJUSTE'!G28</f>
        <v>88327.984853290982</v>
      </c>
      <c r="H144" s="291">
        <f>+'[8]DIST ANTES AJUSTE'!H28</f>
        <v>17362.39204008404</v>
      </c>
      <c r="I144" s="291">
        <f>+'[8]DIST ANTES AJUSTE'!I28</f>
        <v>24985.341977991146</v>
      </c>
      <c r="J144" s="291">
        <f>+[9]ISR!$C28</f>
        <v>0</v>
      </c>
      <c r="K144" s="291">
        <f>+'[8]DIST ANTES AJUSTE'!J28</f>
        <v>22.572054080262575</v>
      </c>
      <c r="L144" s="292">
        <f t="shared" si="4"/>
        <v>4203799.7281662123</v>
      </c>
      <c r="M144" s="284">
        <v>44594</v>
      </c>
      <c r="N144" s="285"/>
    </row>
    <row r="145" spans="1:14">
      <c r="A145" s="290" t="s">
        <v>15</v>
      </c>
      <c r="B145" s="291">
        <f>+'[8]DIST ANTES AJUSTE'!B29</f>
        <v>3899995.56324192</v>
      </c>
      <c r="C145" s="291">
        <f>+'[8]DIST ANTES AJUSTE'!C29</f>
        <v>562090.78988599789</v>
      </c>
      <c r="D145" s="291">
        <f>+'[8]DIST ANTES AJUSTE'!D29</f>
        <v>590992.65329394687</v>
      </c>
      <c r="E145" s="291">
        <f>+'[8]DIST ANTES AJUSTE'!E29</f>
        <v>291231.88728249958</v>
      </c>
      <c r="F145" s="291">
        <f>+'[8]DIST ANTES AJUSTE'!F29</f>
        <v>77340.981239654735</v>
      </c>
      <c r="G145" s="291">
        <f>+'[8]DIST ANTES AJUSTE'!G29</f>
        <v>113658.2854752405</v>
      </c>
      <c r="H145" s="291">
        <f>+'[8]DIST ANTES AJUSTE'!H29</f>
        <v>18567.047941076071</v>
      </c>
      <c r="I145" s="291">
        <f>+'[8]DIST ANTES AJUSTE'!I29</f>
        <v>239447.86179044389</v>
      </c>
      <c r="J145" s="291">
        <f>+[9]ISR!$C29</f>
        <v>0</v>
      </c>
      <c r="K145" s="291">
        <f>+'[8]DIST ANTES AJUSTE'!J29</f>
        <v>35575.157250904937</v>
      </c>
      <c r="L145" s="292">
        <f t="shared" si="4"/>
        <v>5828900.2274016831</v>
      </c>
      <c r="M145" s="284">
        <v>44594</v>
      </c>
      <c r="N145" s="285"/>
    </row>
    <row r="146" spans="1:14">
      <c r="A146" s="290" t="s">
        <v>16</v>
      </c>
      <c r="B146" s="291">
        <f>+'[8]DIST ANTES AJUSTE'!B30</f>
        <v>51687730.573099695</v>
      </c>
      <c r="C146" s="291">
        <f>+'[8]DIST ANTES AJUSTE'!C30</f>
        <v>7265874.4120941665</v>
      </c>
      <c r="D146" s="291">
        <f>+'[8]DIST ANTES AJUSTE'!D30</f>
        <v>1069950.3517009499</v>
      </c>
      <c r="E146" s="291">
        <f>+'[8]DIST ANTES AJUSTE'!E30</f>
        <v>2860605.2416125927</v>
      </c>
      <c r="F146" s="291">
        <f>+'[8]DIST ANTES AJUSTE'!F30</f>
        <v>1211110.76712437</v>
      </c>
      <c r="G146" s="291">
        <f>+'[8]DIST ANTES AJUSTE'!G30</f>
        <v>1474672.590047919</v>
      </c>
      <c r="H146" s="291">
        <f>+'[8]DIST ANTES AJUSTE'!H30</f>
        <v>275383.7363201105</v>
      </c>
      <c r="I146" s="291">
        <f>+'[8]DIST ANTES AJUSTE'!I30</f>
        <v>1660183.417921612</v>
      </c>
      <c r="J146" s="291">
        <f>+[9]ISR!$C30</f>
        <v>35259390</v>
      </c>
      <c r="K146" s="291">
        <f>+'[8]DIST ANTES AJUSTE'!J30</f>
        <v>936989.53340686345</v>
      </c>
      <c r="L146" s="292">
        <f t="shared" si="4"/>
        <v>103701890.62332828</v>
      </c>
      <c r="M146" s="284">
        <v>44594</v>
      </c>
      <c r="N146" s="285"/>
    </row>
    <row r="147" spans="1:14">
      <c r="A147" s="290" t="s">
        <v>340</v>
      </c>
      <c r="B147" s="291">
        <f>+'[8]DIST ANTES AJUSTE'!B31</f>
        <v>1241651.2553427573</v>
      </c>
      <c r="C147" s="291">
        <f>+'[8]DIST ANTES AJUSTE'!C31</f>
        <v>172477.11855451763</v>
      </c>
      <c r="D147" s="291">
        <f>+'[8]DIST ANTES AJUSTE'!D31</f>
        <v>350208.78704739083</v>
      </c>
      <c r="E147" s="291">
        <f>+'[8]DIST ANTES AJUSTE'!E31</f>
        <v>57484.774441391448</v>
      </c>
      <c r="F147" s="291">
        <f>+'[8]DIST ANTES AJUSTE'!F31</f>
        <v>31185.60499090813</v>
      </c>
      <c r="G147" s="291">
        <f>+'[8]DIST ANTES AJUSTE'!G31</f>
        <v>35068.753792958727</v>
      </c>
      <c r="H147" s="291">
        <f>+'[8]DIST ANTES AJUSTE'!H31</f>
        <v>6944.8241789901249</v>
      </c>
      <c r="I147" s="291">
        <f>+'[8]DIST ANTES AJUSTE'!I31</f>
        <v>8366.8890511528989</v>
      </c>
      <c r="J147" s="291">
        <f>+[9]ISR!$C31</f>
        <v>103130</v>
      </c>
      <c r="K147" s="291">
        <f>+'[8]DIST ANTES AJUSTE'!J31</f>
        <v>179.67722903908424</v>
      </c>
      <c r="L147" s="292">
        <f t="shared" si="4"/>
        <v>2006697.6846291064</v>
      </c>
      <c r="M147" s="284">
        <v>44594</v>
      </c>
      <c r="N147" s="285"/>
    </row>
    <row r="148" spans="1:14">
      <c r="A148" s="290" t="s">
        <v>17</v>
      </c>
      <c r="B148" s="291">
        <f>+'[8]DIST ANTES AJUSTE'!B32</f>
        <v>2156331.5427780002</v>
      </c>
      <c r="C148" s="291">
        <f>+'[8]DIST ANTES AJUSTE'!C32</f>
        <v>300006.40109175048</v>
      </c>
      <c r="D148" s="291">
        <f>+'[8]DIST ANTES AJUSTE'!D32</f>
        <v>297662.75405517925</v>
      </c>
      <c r="E148" s="291">
        <f>+'[8]DIST ANTES AJUSTE'!E32</f>
        <v>102396.86594589369</v>
      </c>
      <c r="F148" s="291">
        <f>+'[8]DIST ANTES AJUSTE'!F32</f>
        <v>53681.196514492774</v>
      </c>
      <c r="G148" s="291">
        <f>+'[8]DIST ANTES AJUSTE'!G32</f>
        <v>60983.967282662947</v>
      </c>
      <c r="H148" s="291">
        <f>+'[8]DIST ANTES AJUSTE'!H32</f>
        <v>11985.585280308487</v>
      </c>
      <c r="I148" s="291">
        <f>+'[8]DIST ANTES AJUSTE'!I32</f>
        <v>40113.464553916638</v>
      </c>
      <c r="J148" s="291">
        <f>+[9]ISR!$C32</f>
        <v>0</v>
      </c>
      <c r="K148" s="291">
        <f>+'[8]DIST ANTES AJUSTE'!J32</f>
        <v>1046.6848981405428</v>
      </c>
      <c r="L148" s="292">
        <f t="shared" si="4"/>
        <v>3024208.4624003456</v>
      </c>
      <c r="M148" s="284">
        <v>44594</v>
      </c>
      <c r="N148" s="285"/>
    </row>
    <row r="149" spans="1:14">
      <c r="A149" s="290" t="s">
        <v>18</v>
      </c>
      <c r="B149" s="291">
        <f>+'[8]DIST ANTES AJUSTE'!B33</f>
        <v>1274334.1995292194</v>
      </c>
      <c r="C149" s="291">
        <f>+'[8]DIST ANTES AJUSTE'!C33</f>
        <v>178199.08986913416</v>
      </c>
      <c r="D149" s="291">
        <f>+'[8]DIST ANTES AJUSTE'!D33</f>
        <v>914056.72331099655</v>
      </c>
      <c r="E149" s="291">
        <f>+'[8]DIST ANTES AJUSTE'!E33</f>
        <v>65427.967845468505</v>
      </c>
      <c r="F149" s="291">
        <f>+'[8]DIST ANTES AJUSTE'!F33</f>
        <v>30808.919988240414</v>
      </c>
      <c r="G149" s="291">
        <f>+'[8]DIST ANTES AJUSTE'!G33</f>
        <v>36195.664384233729</v>
      </c>
      <c r="H149" s="291">
        <f>+'[8]DIST ANTES AJUSTE'!H33</f>
        <v>6939.009686974925</v>
      </c>
      <c r="I149" s="291">
        <f>+'[8]DIST ANTES AJUSTE'!I33</f>
        <v>9439.879768205903</v>
      </c>
      <c r="J149" s="291">
        <f>+[9]ISR!$C33</f>
        <v>96250</v>
      </c>
      <c r="K149" s="291">
        <f>+'[8]DIST ANTES AJUSTE'!J33</f>
        <v>1414.9883224399352</v>
      </c>
      <c r="L149" s="292">
        <f t="shared" si="4"/>
        <v>2613066.4427049137</v>
      </c>
      <c r="M149" s="284">
        <v>44594</v>
      </c>
      <c r="N149" s="285"/>
    </row>
    <row r="150" spans="1:14">
      <c r="A150" s="290" t="s">
        <v>19</v>
      </c>
      <c r="B150" s="291">
        <f>+'[8]DIST ANTES AJUSTE'!B34</f>
        <v>1742935.4527615127</v>
      </c>
      <c r="C150" s="291">
        <f>+'[8]DIST ANTES AJUSTE'!C34</f>
        <v>242900.77203381868</v>
      </c>
      <c r="D150" s="291">
        <f>+'[8]DIST ANTES AJUSTE'!D34</f>
        <v>403103.1665560595</v>
      </c>
      <c r="E150" s="291">
        <f>+'[8]DIST ANTES AJUSTE'!E34</f>
        <v>84993.223394119166</v>
      </c>
      <c r="F150" s="291">
        <f>+'[8]DIST ANTES AJUSTE'!F34</f>
        <v>42975.041775379934</v>
      </c>
      <c r="G150" s="291">
        <f>+'[8]DIST ANTES AJUSTE'!G34</f>
        <v>49363.165340251173</v>
      </c>
      <c r="H150" s="291">
        <f>+'[8]DIST ANTES AJUSTE'!H34</f>
        <v>9622.4668395101216</v>
      </c>
      <c r="I150" s="291">
        <f>+'[8]DIST ANTES AJUSTE'!I34</f>
        <v>22132.30981237593</v>
      </c>
      <c r="J150" s="291">
        <f>+[9]ISR!$C34</f>
        <v>47499</v>
      </c>
      <c r="K150" s="291">
        <f>+'[8]DIST ANTES AJUSTE'!J34</f>
        <v>6403.7549933693854</v>
      </c>
      <c r="L150" s="292">
        <f t="shared" si="4"/>
        <v>2651928.3535063965</v>
      </c>
      <c r="M150" s="284">
        <v>44594</v>
      </c>
      <c r="N150" s="285"/>
    </row>
    <row r="151" spans="1:14">
      <c r="A151" s="290" t="s">
        <v>20</v>
      </c>
      <c r="B151" s="291">
        <f>+'[8]DIST ANTES AJUSTE'!B35</f>
        <v>1677366.6827058168</v>
      </c>
      <c r="C151" s="291">
        <f>+'[8]DIST ANTES AJUSTE'!C35</f>
        <v>234160.24718493383</v>
      </c>
      <c r="D151" s="291">
        <f>+'[8]DIST ANTES AJUSTE'!D35</f>
        <v>375995.48789992958</v>
      </c>
      <c r="E151" s="291">
        <f>+'[8]DIST ANTES AJUSTE'!E35</f>
        <v>83957.315058128297</v>
      </c>
      <c r="F151" s="291">
        <f>+'[8]DIST ANTES AJUSTE'!F35</f>
        <v>40955.764772963485</v>
      </c>
      <c r="G151" s="291">
        <f>+'[8]DIST ANTES AJUSTE'!G35</f>
        <v>47574.652782888938</v>
      </c>
      <c r="H151" s="291">
        <f>+'[8]DIST ANTES AJUSTE'!H35</f>
        <v>9197.0666465332233</v>
      </c>
      <c r="I151" s="291">
        <f>+'[8]DIST ANTES AJUSTE'!I35</f>
        <v>15004.527112916856</v>
      </c>
      <c r="J151" s="291">
        <f>+[9]ISR!$C35</f>
        <v>0</v>
      </c>
      <c r="K151" s="291">
        <f>+'[8]DIST ANTES AJUSTE'!J35</f>
        <v>124.01346054554402</v>
      </c>
      <c r="L151" s="292">
        <f t="shared" si="4"/>
        <v>2484335.7576246569</v>
      </c>
      <c r="M151" s="284">
        <v>44594</v>
      </c>
      <c r="N151" s="285"/>
    </row>
    <row r="152" spans="1:14">
      <c r="A152" s="290" t="s">
        <v>341</v>
      </c>
      <c r="B152" s="291">
        <f>+'[8]DIST ANTES AJUSTE'!B36</f>
        <v>19394738.483265664</v>
      </c>
      <c r="C152" s="291">
        <f>+'[8]DIST ANTES AJUSTE'!C36</f>
        <v>2800019.4936400526</v>
      </c>
      <c r="D152" s="291">
        <f>+'[8]DIST ANTES AJUSTE'!D36</f>
        <v>0</v>
      </c>
      <c r="E152" s="291">
        <f>+'[8]DIST ANTES AJUSTE'!E36</f>
        <v>1474049.6235601928</v>
      </c>
      <c r="F152" s="291">
        <f>+'[8]DIST ANTES AJUSTE'!F36</f>
        <v>379822.33474278497</v>
      </c>
      <c r="G152" s="291">
        <f>+'[8]DIST ANTES AJUSTE'!G36</f>
        <v>566040.62444528216</v>
      </c>
      <c r="H152" s="291">
        <f>+'[8]DIST ANTES AJUSTE'!H36</f>
        <v>91578.906035458611</v>
      </c>
      <c r="I152" s="291">
        <f>+'[8]DIST ANTES AJUSTE'!I36</f>
        <v>1098947.0067703458</v>
      </c>
      <c r="J152" s="291">
        <f>+[9]ISR!$C36</f>
        <v>0</v>
      </c>
      <c r="K152" s="291">
        <f>+'[8]DIST ANTES AJUSTE'!J36</f>
        <v>494119.14840823895</v>
      </c>
      <c r="L152" s="292">
        <f t="shared" si="4"/>
        <v>26299315.62086802</v>
      </c>
      <c r="M152" s="284">
        <v>44594</v>
      </c>
      <c r="N152" s="285"/>
    </row>
    <row r="153" spans="1:14">
      <c r="A153" s="290" t="s">
        <v>21</v>
      </c>
      <c r="B153" s="291">
        <f>+'[8]DIST ANTES AJUSTE'!B37</f>
        <v>3109275.7445746507</v>
      </c>
      <c r="C153" s="291">
        <f>+'[8]DIST ANTES AJUSTE'!C37</f>
        <v>436712.00517694658</v>
      </c>
      <c r="D153" s="291">
        <f>+'[8]DIST ANTES AJUSTE'!D37</f>
        <v>345437.69768122578</v>
      </c>
      <c r="E153" s="291">
        <f>+'[8]DIST ANTES AJUSTE'!E37</f>
        <v>170084.80567210593</v>
      </c>
      <c r="F153" s="291">
        <f>+'[8]DIST ANTES AJUSTE'!F37</f>
        <v>73225.915812131105</v>
      </c>
      <c r="G153" s="291">
        <f>+'[8]DIST ANTES AJUSTE'!G37</f>
        <v>88645.702519547951</v>
      </c>
      <c r="H153" s="291">
        <f>+'[8]DIST ANTES AJUSTE'!H37</f>
        <v>16624.229205667431</v>
      </c>
      <c r="I153" s="291">
        <f>+'[8]DIST ANTES AJUSTE'!I37</f>
        <v>29520.560317436084</v>
      </c>
      <c r="J153" s="291">
        <f>+[9]ISR!$C37</f>
        <v>0</v>
      </c>
      <c r="K153" s="291">
        <f>+'[8]DIST ANTES AJUSTE'!J37</f>
        <v>13407.401664079382</v>
      </c>
      <c r="L153" s="292">
        <f t="shared" si="4"/>
        <v>4282934.0626237905</v>
      </c>
      <c r="M153" s="284">
        <v>44594</v>
      </c>
      <c r="N153" s="285"/>
    </row>
    <row r="154" spans="1:14">
      <c r="A154" s="290" t="s">
        <v>22</v>
      </c>
      <c r="B154" s="291">
        <f>+'[8]DIST ANTES AJUSTE'!B38</f>
        <v>11010164.153404944</v>
      </c>
      <c r="C154" s="291">
        <f>+'[8]DIST ANTES AJUSTE'!C38</f>
        <v>1537369.2389899602</v>
      </c>
      <c r="D154" s="291">
        <f>+'[8]DIST ANTES AJUSTE'!D38</f>
        <v>526476.09297001956</v>
      </c>
      <c r="E154" s="291">
        <f>+'[8]DIST ANTES AJUSTE'!E38</f>
        <v>553003.0889305264</v>
      </c>
      <c r="F154" s="291">
        <f>+'[8]DIST ANTES AJUSTE'!F38</f>
        <v>268476.03560389392</v>
      </c>
      <c r="G154" s="291">
        <f>+'[8]DIST ANTES AJUSTE'!G38</f>
        <v>312338.58514596248</v>
      </c>
      <c r="H154" s="291">
        <f>+'[8]DIST ANTES AJUSTE'!H38</f>
        <v>60313.106292357596</v>
      </c>
      <c r="I154" s="291">
        <f>+'[8]DIST ANTES AJUSTE'!I38</f>
        <v>223995.50863190554</v>
      </c>
      <c r="J154" s="291">
        <f>+[9]ISR!$C38</f>
        <v>0</v>
      </c>
      <c r="K154" s="291">
        <f>+'[8]DIST ANTES AJUSTE'!J38</f>
        <v>51982.586303421842</v>
      </c>
      <c r="L154" s="292">
        <f t="shared" ref="L154:L173" si="5">SUM(B154:K154)</f>
        <v>14544118.396272993</v>
      </c>
      <c r="M154" s="284">
        <v>44594</v>
      </c>
      <c r="N154" s="285"/>
    </row>
    <row r="155" spans="1:14">
      <c r="A155" s="290" t="s">
        <v>342</v>
      </c>
      <c r="B155" s="291">
        <f>+'[8]DIST ANTES AJUSTE'!B39</f>
        <v>2310667.7157470654</v>
      </c>
      <c r="C155" s="291">
        <f>+'[8]DIST ANTES AJUSTE'!C39</f>
        <v>321715.4146539619</v>
      </c>
      <c r="D155" s="291">
        <f>+'[8]DIST ANTES AJUSTE'!D39</f>
        <v>502405.52477663546</v>
      </c>
      <c r="E155" s="291">
        <f>+'[8]DIST ANTES AJUSTE'!E39</f>
        <v>111012.37398808924</v>
      </c>
      <c r="F155" s="291">
        <f>+'[8]DIST ANTES AJUSTE'!F39</f>
        <v>57283.7253548812</v>
      </c>
      <c r="G155" s="291">
        <f>+'[8]DIST ANTES AJUSTE'!G39</f>
        <v>65389.586065111187</v>
      </c>
      <c r="H155" s="291">
        <f>+'[8]DIST ANTES AJUSTE'!H39</f>
        <v>12805.694633602852</v>
      </c>
      <c r="I155" s="291">
        <f>+'[8]DIST ANTES AJUSTE'!I39</f>
        <v>20632.739551348161</v>
      </c>
      <c r="J155" s="291">
        <f>+[9]ISR!$C39</f>
        <v>108079</v>
      </c>
      <c r="K155" s="291">
        <f>+'[8]DIST ANTES AJUSTE'!J39</f>
        <v>15280.983670784311</v>
      </c>
      <c r="L155" s="292">
        <f t="shared" si="5"/>
        <v>3525272.7584414794</v>
      </c>
      <c r="M155" s="284">
        <v>44594</v>
      </c>
      <c r="N155" s="285"/>
    </row>
    <row r="156" spans="1:14">
      <c r="A156" s="290" t="s">
        <v>23</v>
      </c>
      <c r="B156" s="291">
        <f>+'[8]DIST ANTES AJUSTE'!B40</f>
        <v>2044807.3947845229</v>
      </c>
      <c r="C156" s="291">
        <f>+'[8]DIST ANTES AJUSTE'!C40</f>
        <v>280387.77764194185</v>
      </c>
      <c r="D156" s="291">
        <f>+'[8]DIST ANTES AJUSTE'!D40</f>
        <v>438609.45496286912</v>
      </c>
      <c r="E156" s="291">
        <f>+'[8]DIST ANTES AJUSTE'!E40</f>
        <v>74783.547263815417</v>
      </c>
      <c r="F156" s="291">
        <f>+'[8]DIST ANTES AJUSTE'!F40</f>
        <v>55061.306821012622</v>
      </c>
      <c r="G156" s="291">
        <f>+'[8]DIST ANTES AJUSTE'!G40</f>
        <v>57122.482130184893</v>
      </c>
      <c r="H156" s="291">
        <f>+'[8]DIST ANTES AJUSTE'!H40</f>
        <v>12020.35163212587</v>
      </c>
      <c r="I156" s="291">
        <f>+'[8]DIST ANTES AJUSTE'!I40</f>
        <v>4256.0801120264005</v>
      </c>
      <c r="J156" s="291">
        <f>+[9]ISR!$C40</f>
        <v>303543</v>
      </c>
      <c r="K156" s="291">
        <f>+'[8]DIST ANTES AJUSTE'!J40</f>
        <v>541.06220125331402</v>
      </c>
      <c r="L156" s="292">
        <f t="shared" si="5"/>
        <v>3271132.4575497522</v>
      </c>
      <c r="M156" s="284">
        <v>44594</v>
      </c>
      <c r="N156" s="285"/>
    </row>
    <row r="157" spans="1:14">
      <c r="A157" s="290" t="s">
        <v>24</v>
      </c>
      <c r="B157" s="291">
        <f>+'[8]DIST ANTES AJUSTE'!B41</f>
        <v>2479369.6990273101</v>
      </c>
      <c r="C157" s="291">
        <f>+'[8]DIST ANTES AJUSTE'!C41</f>
        <v>347389.37465356739</v>
      </c>
      <c r="D157" s="291">
        <f>+'[8]DIST ANTES AJUSTE'!D41</f>
        <v>679900.94622100773</v>
      </c>
      <c r="E157" s="291">
        <f>+'[8]DIST ANTES AJUSTE'!E41</f>
        <v>131006.47574668692</v>
      </c>
      <c r="F157" s="291">
        <f>+'[8]DIST ANTES AJUSTE'!F41</f>
        <v>59251.751571317996</v>
      </c>
      <c r="G157" s="291">
        <f>+'[8]DIST ANTES AJUSTE'!G41</f>
        <v>70540.552096941436</v>
      </c>
      <c r="H157" s="291">
        <f>+'[8]DIST ANTES AJUSTE'!H41</f>
        <v>13391.88762145898</v>
      </c>
      <c r="I157" s="291">
        <f>+'[8]DIST ANTES AJUSTE'!I41</f>
        <v>28548.885542735254</v>
      </c>
      <c r="J157" s="291">
        <f>+[9]ISR!$C41</f>
        <v>0</v>
      </c>
      <c r="K157" s="291">
        <f>+'[8]DIST ANTES AJUSTE'!J41</f>
        <v>9.6255658413795135</v>
      </c>
      <c r="L157" s="292">
        <f t="shared" si="5"/>
        <v>3809409.1980468682</v>
      </c>
      <c r="M157" s="284">
        <v>44594</v>
      </c>
      <c r="N157" s="285"/>
    </row>
    <row r="158" spans="1:14">
      <c r="A158" s="290" t="s">
        <v>25</v>
      </c>
      <c r="B158" s="291">
        <f>+'[8]DIST ANTES AJUSTE'!B42</f>
        <v>3384738.2302063084</v>
      </c>
      <c r="C158" s="291">
        <f>+'[8]DIST ANTES AJUSTE'!C42</f>
        <v>473704.48016337544</v>
      </c>
      <c r="D158" s="291">
        <f>+'[8]DIST ANTES AJUSTE'!D42</f>
        <v>215115.89340945185</v>
      </c>
      <c r="E158" s="291">
        <f>+'[8]DIST ANTES AJUSTE'!E42</f>
        <v>175918.93243407476</v>
      </c>
      <c r="F158" s="291">
        <f>+'[8]DIST ANTES AJUSTE'!F42</f>
        <v>81433.108494183369</v>
      </c>
      <c r="G158" s="291">
        <f>+'[8]DIST ANTES AJUSTE'!G42</f>
        <v>96206.444563906494</v>
      </c>
      <c r="H158" s="291">
        <f>+'[8]DIST ANTES AJUSTE'!H42</f>
        <v>18367.909587527349</v>
      </c>
      <c r="I158" s="291">
        <f>+'[8]DIST ANTES AJUSTE'!I42</f>
        <v>29313.258314038056</v>
      </c>
      <c r="J158" s="291">
        <f>+[9]ISR!$C42</f>
        <v>0</v>
      </c>
      <c r="K158" s="291">
        <f>+'[8]DIST ANTES AJUSTE'!J42</f>
        <v>4029.8371471429396</v>
      </c>
      <c r="L158" s="292">
        <f t="shared" si="5"/>
        <v>4478828.0943200085</v>
      </c>
      <c r="M158" s="284">
        <v>44594</v>
      </c>
      <c r="N158" s="285"/>
    </row>
    <row r="159" spans="1:14">
      <c r="A159" s="290" t="s">
        <v>26</v>
      </c>
      <c r="B159" s="291">
        <f>+'[8]DIST ANTES AJUSTE'!B43</f>
        <v>7913504.0357216615</v>
      </c>
      <c r="C159" s="291">
        <f>+'[8]DIST ANTES AJUSTE'!C43</f>
        <v>1106868.3678459113</v>
      </c>
      <c r="D159" s="291">
        <f>+'[8]DIST ANTES AJUSTE'!D43</f>
        <v>667037.70697720489</v>
      </c>
      <c r="E159" s="291">
        <f>+'[8]DIST ANTES AJUSTE'!E43</f>
        <v>407757.63734749163</v>
      </c>
      <c r="F159" s="291">
        <f>+'[8]DIST ANTES AJUSTE'!F43</f>
        <v>191049.59215020237</v>
      </c>
      <c r="G159" s="291">
        <f>+'[8]DIST ANTES AJUSTE'!G43</f>
        <v>224818.05380852841</v>
      </c>
      <c r="H159" s="291">
        <f>+'[8]DIST ANTES AJUSTE'!H43</f>
        <v>43047.941436277812</v>
      </c>
      <c r="I159" s="291">
        <f>+'[8]DIST ANTES AJUSTE'!I43</f>
        <v>174340.0519985198</v>
      </c>
      <c r="J159" s="291">
        <f>+[9]ISR!$C43</f>
        <v>0</v>
      </c>
      <c r="K159" s="291">
        <f>+'[8]DIST ANTES AJUSTE'!J43</f>
        <v>206636.60478980257</v>
      </c>
      <c r="L159" s="292">
        <f t="shared" si="5"/>
        <v>10935059.992075602</v>
      </c>
      <c r="M159" s="284">
        <v>44594</v>
      </c>
      <c r="N159" s="285"/>
    </row>
    <row r="160" spans="1:14">
      <c r="A160" s="290" t="s">
        <v>27</v>
      </c>
      <c r="B160" s="291">
        <f>+'[8]DIST ANTES AJUSTE'!B44</f>
        <v>176383015.08991662</v>
      </c>
      <c r="C160" s="291">
        <f>+'[8]DIST ANTES AJUSTE'!C44</f>
        <v>24971350.270914465</v>
      </c>
      <c r="D160" s="291">
        <f>+'[8]DIST ANTES AJUSTE'!D44</f>
        <v>0</v>
      </c>
      <c r="E160" s="291">
        <f>+'[8]DIST ANTES AJUSTE'!E44</f>
        <v>10723234.555050066</v>
      </c>
      <c r="F160" s="291">
        <f>+'[8]DIST ANTES AJUSTE'!F44</f>
        <v>3953811.5510289753</v>
      </c>
      <c r="G160" s="291">
        <f>+'[8]DIST ANTES AJUSTE'!G44</f>
        <v>5062759.3434148915</v>
      </c>
      <c r="H160" s="291">
        <f>+'[8]DIST ANTES AJUSTE'!H44</f>
        <v>911535.48827084235</v>
      </c>
      <c r="I160" s="291">
        <f>+'[8]DIST ANTES AJUSTE'!I44</f>
        <v>3601736.046310321</v>
      </c>
      <c r="J160" s="291">
        <f>+[9]ISR!$C44</f>
        <v>29451393</v>
      </c>
      <c r="K160" s="291">
        <f>+'[8]DIST ANTES AJUSTE'!J44</f>
        <v>4282401.5620152988</v>
      </c>
      <c r="L160" s="292">
        <f t="shared" si="5"/>
        <v>259341236.90692151</v>
      </c>
      <c r="M160" s="284">
        <v>44594</v>
      </c>
      <c r="N160" s="285"/>
    </row>
    <row r="161" spans="1:14">
      <c r="A161" s="290" t="s">
        <v>343</v>
      </c>
      <c r="B161" s="291">
        <f>+'[8]DIST ANTES AJUSTE'!B45</f>
        <v>976489.68219380826</v>
      </c>
      <c r="C161" s="291">
        <f>+'[8]DIST ANTES AJUSTE'!C45</f>
        <v>139121.8746322951</v>
      </c>
      <c r="D161" s="291">
        <f>+'[8]DIST ANTES AJUSTE'!D45</f>
        <v>308493.37345758191</v>
      </c>
      <c r="E161" s="291">
        <f>+'[8]DIST ANTES AJUSTE'!E45</f>
        <v>64129.994320444603</v>
      </c>
      <c r="F161" s="291">
        <f>+'[8]DIST ANTES AJUSTE'!F45</f>
        <v>21001.757775564518</v>
      </c>
      <c r="G161" s="291">
        <f>+'[8]DIST ANTES AJUSTE'!G45</f>
        <v>28179.408740914914</v>
      </c>
      <c r="H161" s="291">
        <f>+'[8]DIST ANTES AJUSTE'!H45</f>
        <v>4906.6823817318618</v>
      </c>
      <c r="I161" s="291">
        <f>+'[8]DIST ANTES AJUSTE'!I45</f>
        <v>10774.319432865468</v>
      </c>
      <c r="J161" s="291">
        <f>+[9]ISR!$C45</f>
        <v>216718</v>
      </c>
      <c r="K161" s="291">
        <f>+'[8]DIST ANTES AJUSTE'!J45</f>
        <v>852.99679968861892</v>
      </c>
      <c r="L161" s="292">
        <f t="shared" si="5"/>
        <v>1770668.0897348952</v>
      </c>
      <c r="M161" s="284">
        <v>44594</v>
      </c>
      <c r="N161" s="285"/>
    </row>
    <row r="162" spans="1:14">
      <c r="A162" s="290" t="s">
        <v>344</v>
      </c>
      <c r="B162" s="291">
        <f>+'[8]DIST ANTES AJUSTE'!B46</f>
        <v>4738478.0320026968</v>
      </c>
      <c r="C162" s="291">
        <f>+'[8]DIST ANTES AJUSTE'!C46</f>
        <v>689193.24214561051</v>
      </c>
      <c r="D162" s="291">
        <f>+'[8]DIST ANTES AJUSTE'!D46</f>
        <v>505715.62421835354</v>
      </c>
      <c r="E162" s="291">
        <f>+'[8]DIST ANTES AJUSTE'!E46</f>
        <v>387874.37515260308</v>
      </c>
      <c r="F162" s="291">
        <f>+'[8]DIST ANTES AJUSTE'!F46</f>
        <v>87631.314225600887</v>
      </c>
      <c r="G162" s="291">
        <f>+'[8]DIST ANTES AJUSTE'!G46</f>
        <v>139173.00310646504</v>
      </c>
      <c r="H162" s="291">
        <f>+'[8]DIST ANTES AJUSTE'!H46</f>
        <v>21560.690374808106</v>
      </c>
      <c r="I162" s="291">
        <f>+'[8]DIST ANTES AJUSTE'!I46</f>
        <v>324656.79220167192</v>
      </c>
      <c r="J162" s="291">
        <f>+[9]ISR!$C46</f>
        <v>600166</v>
      </c>
      <c r="K162" s="291">
        <f>+'[8]DIST ANTES AJUSTE'!J46</f>
        <v>158930.66045517247</v>
      </c>
      <c r="L162" s="292">
        <f t="shared" si="5"/>
        <v>7653379.7338829832</v>
      </c>
      <c r="M162" s="284">
        <v>44594</v>
      </c>
      <c r="N162" s="285"/>
    </row>
    <row r="163" spans="1:14">
      <c r="A163" s="290" t="s">
        <v>345</v>
      </c>
      <c r="B163" s="291">
        <f>+'[8]DIST ANTES AJUSTE'!B47</f>
        <v>1813630.4159904127</v>
      </c>
      <c r="C163" s="291">
        <f>+'[8]DIST ANTES AJUSTE'!C47</f>
        <v>254142.9789728469</v>
      </c>
      <c r="D163" s="291">
        <f>+'[8]DIST ANTES AJUSTE'!D47</f>
        <v>331319.38108073885</v>
      </c>
      <c r="E163" s="291">
        <f>+'[8]DIST ANTES AJUSTE'!E47</f>
        <v>96001.890626220498</v>
      </c>
      <c r="F163" s="291">
        <f>+'[8]DIST ANTES AJUSTE'!F47</f>
        <v>43309.911102067126</v>
      </c>
      <c r="G163" s="291">
        <f>+'[8]DIST ANTES AJUSTE'!G47</f>
        <v>51605.059677867976</v>
      </c>
      <c r="H163" s="291">
        <f>+'[8]DIST ANTES AJUSTE'!H47</f>
        <v>9790.961863777311</v>
      </c>
      <c r="I163" s="291">
        <f>+'[8]DIST ANTES AJUSTE'!I47</f>
        <v>20344.410833143207</v>
      </c>
      <c r="J163" s="291">
        <f>+[9]ISR!$C47</f>
        <v>0</v>
      </c>
      <c r="K163" s="291">
        <f>+'[8]DIST ANTES AJUSTE'!J47</f>
        <v>13901.420189560798</v>
      </c>
      <c r="L163" s="292">
        <f t="shared" si="5"/>
        <v>2634046.4303366356</v>
      </c>
      <c r="M163" s="284">
        <v>44594</v>
      </c>
      <c r="N163" s="285"/>
    </row>
    <row r="164" spans="1:14">
      <c r="A164" s="290" t="s">
        <v>28</v>
      </c>
      <c r="B164" s="291">
        <f>+'[8]DIST ANTES AJUSTE'!B48</f>
        <v>1985340.5907533341</v>
      </c>
      <c r="C164" s="291">
        <f>+'[8]DIST ANTES AJUSTE'!C48</f>
        <v>277097.61027443095</v>
      </c>
      <c r="D164" s="291">
        <f>+'[8]DIST ANTES AJUSTE'!D48</f>
        <v>593559.53444186423</v>
      </c>
      <c r="E164" s="291">
        <f>+'[8]DIST ANTES AJUSTE'!E48</f>
        <v>99068.966294841259</v>
      </c>
      <c r="F164" s="291">
        <f>+'[8]DIST ANTES AJUSTE'!F48</f>
        <v>48531.974813750654</v>
      </c>
      <c r="G164" s="291">
        <f>+'[8]DIST ANTES AJUSTE'!G48</f>
        <v>56300.008435850432</v>
      </c>
      <c r="H164" s="291">
        <f>+'[8]DIST ANTES AJUSTE'!H48</f>
        <v>10894.598491036475</v>
      </c>
      <c r="I164" s="291">
        <f>+'[8]DIST ANTES AJUSTE'!I48</f>
        <v>14446.339239951762</v>
      </c>
      <c r="J164" s="291">
        <f>+[9]ISR!$C48</f>
        <v>0</v>
      </c>
      <c r="K164" s="291">
        <f>+'[8]DIST ANTES AJUSTE'!J48</f>
        <v>647.80778497188817</v>
      </c>
      <c r="L164" s="292">
        <f t="shared" si="5"/>
        <v>3085887.4305300312</v>
      </c>
      <c r="M164" s="284">
        <v>44594</v>
      </c>
      <c r="N164" s="285"/>
    </row>
    <row r="165" spans="1:14">
      <c r="A165" s="290" t="s">
        <v>29</v>
      </c>
      <c r="B165" s="291">
        <f>+'[8]DIST ANTES AJUSTE'!B49</f>
        <v>5658600.2598716337</v>
      </c>
      <c r="C165" s="291">
        <f>+'[8]DIST ANTES AJUSTE'!C49</f>
        <v>788489.47267142474</v>
      </c>
      <c r="D165" s="291">
        <f>+'[8]DIST ANTES AJUSTE'!D49</f>
        <v>510025.80767048482</v>
      </c>
      <c r="E165" s="291">
        <f>+'[8]DIST ANTES AJUSTE'!E49</f>
        <v>275338.6959771156</v>
      </c>
      <c r="F165" s="291">
        <f>+'[8]DIST ANTES AJUSTE'!F49</f>
        <v>139634.10181820663</v>
      </c>
      <c r="G165" s="291">
        <f>+'[8]DIST ANTES AJUSTE'!G49</f>
        <v>160243.04845049058</v>
      </c>
      <c r="H165" s="291">
        <f>+'[8]DIST ANTES AJUSTE'!H49</f>
        <v>31257.812380967902</v>
      </c>
      <c r="I165" s="291">
        <f>+'[8]DIST ANTES AJUSTE'!I49</f>
        <v>97409.094680864451</v>
      </c>
      <c r="J165" s="291">
        <f>+[9]ISR!$C49</f>
        <v>2758412</v>
      </c>
      <c r="K165" s="291">
        <f>+'[8]DIST ANTES AJUSTE'!J49</f>
        <v>19915.381712158753</v>
      </c>
      <c r="L165" s="292">
        <f t="shared" si="5"/>
        <v>10439325.675233347</v>
      </c>
      <c r="M165" s="284">
        <v>44594</v>
      </c>
      <c r="N165" s="285"/>
    </row>
    <row r="166" spans="1:14">
      <c r="A166" s="290" t="s">
        <v>30</v>
      </c>
      <c r="B166" s="291">
        <f>+'[8]DIST ANTES AJUSTE'!B50</f>
        <v>5587865.0785766682</v>
      </c>
      <c r="C166" s="291">
        <f>+'[8]DIST ANTES AJUSTE'!C50</f>
        <v>795398.29785015911</v>
      </c>
      <c r="D166" s="291">
        <f>+'[8]DIST ANTES AJUSTE'!D50</f>
        <v>531409.91249636689</v>
      </c>
      <c r="E166" s="291">
        <f>+'[8]DIST ANTES AJUSTE'!E50</f>
        <v>363099.9345556515</v>
      </c>
      <c r="F166" s="291">
        <f>+'[8]DIST ANTES AJUSTE'!F50</f>
        <v>120902.64336243964</v>
      </c>
      <c r="G166" s="291">
        <f>+'[8]DIST ANTES AJUSTE'!G50</f>
        <v>161130.94959816005</v>
      </c>
      <c r="H166" s="291">
        <f>+'[8]DIST ANTES AJUSTE'!H50</f>
        <v>28191.74639745165</v>
      </c>
      <c r="I166" s="291">
        <f>+'[8]DIST ANTES AJUSTE'!I50</f>
        <v>197396.56310853723</v>
      </c>
      <c r="J166" s="291">
        <f>+[9]ISR!$C50</f>
        <v>1984155</v>
      </c>
      <c r="K166" s="291">
        <f>+'[8]DIST ANTES AJUSTE'!J50</f>
        <v>229406.59131170553</v>
      </c>
      <c r="L166" s="292">
        <f t="shared" si="5"/>
        <v>9998956.7172571402</v>
      </c>
      <c r="M166" s="284">
        <v>44594</v>
      </c>
      <c r="N166" s="285"/>
    </row>
    <row r="167" spans="1:14">
      <c r="A167" s="290" t="s">
        <v>346</v>
      </c>
      <c r="B167" s="291">
        <f>+'[8]DIST ANTES AJUSTE'!B51</f>
        <v>47300821.996962637</v>
      </c>
      <c r="C167" s="291">
        <f>+'[8]DIST ANTES AJUSTE'!C51</f>
        <v>6669946.2223964632</v>
      </c>
      <c r="D167" s="291">
        <f>+'[8]DIST ANTES AJUSTE'!D51</f>
        <v>1630897.135533239</v>
      </c>
      <c r="E167" s="291">
        <f>+'[8]DIST ANTES AJUSTE'!E51</f>
        <v>2730699.1679763244</v>
      </c>
      <c r="F167" s="291">
        <f>+'[8]DIST ANTES AJUSTE'!F51</f>
        <v>1087296.0997992654</v>
      </c>
      <c r="G167" s="291">
        <f>+'[8]DIST ANTES AJUSTE'!G51</f>
        <v>1353090.4899422326</v>
      </c>
      <c r="H167" s="291">
        <f>+'[8]DIST ANTES AJUSTE'!H51</f>
        <v>248699.72879770974</v>
      </c>
      <c r="I167" s="291">
        <f>+'[8]DIST ANTES AJUSTE'!I51</f>
        <v>1199760.1898067156</v>
      </c>
      <c r="J167" s="291">
        <f>+[9]ISR!$C51</f>
        <v>17007857</v>
      </c>
      <c r="K167" s="291">
        <f>+'[8]DIST ANTES AJUSTE'!J51</f>
        <v>579687.43071154458</v>
      </c>
      <c r="L167" s="292">
        <f t="shared" si="5"/>
        <v>79808755.461926132</v>
      </c>
      <c r="M167" s="284">
        <v>44594</v>
      </c>
      <c r="N167" s="285"/>
    </row>
    <row r="168" spans="1:14">
      <c r="A168" s="290" t="s">
        <v>347</v>
      </c>
      <c r="B168" s="291">
        <f>+'[8]DIST ANTES AJUSTE'!B52</f>
        <v>91105123.357476905</v>
      </c>
      <c r="C168" s="291">
        <f>+'[8]DIST ANTES AJUSTE'!C52</f>
        <v>12840216.159587648</v>
      </c>
      <c r="D168" s="291">
        <f>+'[8]DIST ANTES AJUSTE'!D52</f>
        <v>2896310.6247217404</v>
      </c>
      <c r="E168" s="291">
        <f>+'[8]DIST ANTES AJUSTE'!E52</f>
        <v>5223488.0624625701</v>
      </c>
      <c r="F168" s="291">
        <f>+'[8]DIST ANTES AJUSTE'!F52</f>
        <v>2100933.1645338731</v>
      </c>
      <c r="G168" s="291">
        <f>+'[8]DIST ANTES AJUSTE'!G52</f>
        <v>2605016.3975547142</v>
      </c>
      <c r="H168" s="291">
        <f>+'[8]DIST ANTES AJUSTE'!H52</f>
        <v>480072.95588600839</v>
      </c>
      <c r="I168" s="291">
        <f>+'[8]DIST ANTES AJUSTE'!I52</f>
        <v>875608.08574411541</v>
      </c>
      <c r="J168" s="291">
        <f>+[9]ISR!$C52</f>
        <v>436752</v>
      </c>
      <c r="K168" s="291">
        <f>+'[8]DIST ANTES AJUSTE'!J52</f>
        <v>2432291.8556610984</v>
      </c>
      <c r="L168" s="292">
        <f t="shared" si="5"/>
        <v>120995812.66362865</v>
      </c>
      <c r="M168" s="284">
        <v>44594</v>
      </c>
      <c r="N168" s="285"/>
    </row>
    <row r="169" spans="1:14">
      <c r="A169" s="290" t="s">
        <v>31</v>
      </c>
      <c r="B169" s="291">
        <f>+'[8]DIST ANTES AJUSTE'!B53</f>
        <v>24765082.550941762</v>
      </c>
      <c r="C169" s="291">
        <f>+'[8]DIST ANTES AJUSTE'!C53</f>
        <v>3495256.7045496898</v>
      </c>
      <c r="D169" s="291">
        <f>+'[8]DIST ANTES AJUSTE'!D53</f>
        <v>968194.97986084421</v>
      </c>
      <c r="E169" s="291">
        <f>+'[8]DIST ANTES AJUSTE'!E53</f>
        <v>1446577.1628112753</v>
      </c>
      <c r="F169" s="291">
        <f>+'[8]DIST ANTES AJUSTE'!F53</f>
        <v>566127.58061555587</v>
      </c>
      <c r="G169" s="291">
        <f>+'[8]DIST ANTES AJUSTE'!G53</f>
        <v>708966.5941033843</v>
      </c>
      <c r="H169" s="291">
        <f>+'[8]DIST ANTES AJUSTE'!H53</f>
        <v>129715.55188251183</v>
      </c>
      <c r="I169" s="291">
        <f>+'[8]DIST ANTES AJUSTE'!I53</f>
        <v>797693.69273058616</v>
      </c>
      <c r="J169" s="291">
        <f>+[9]ISR!$C53</f>
        <v>14119895</v>
      </c>
      <c r="K169" s="291">
        <f>+'[8]DIST ANTES AJUSTE'!J53</f>
        <v>873785.01871923788</v>
      </c>
      <c r="L169" s="292">
        <f t="shared" si="5"/>
        <v>47871294.836214855</v>
      </c>
      <c r="M169" s="284">
        <v>44594</v>
      </c>
      <c r="N169" s="285"/>
    </row>
    <row r="170" spans="1:14">
      <c r="A170" s="290" t="s">
        <v>32</v>
      </c>
      <c r="B170" s="291">
        <f>+'[8]DIST ANTES AJUSTE'!B54</f>
        <v>8496046.3908889517</v>
      </c>
      <c r="C170" s="291">
        <f>+'[8]DIST ANTES AJUSTE'!C54</f>
        <v>1210044.5299092005</v>
      </c>
      <c r="D170" s="291">
        <f>+'[8]DIST ANTES AJUSTE'!D54</f>
        <v>899787.49371862691</v>
      </c>
      <c r="E170" s="291">
        <f>+'[8]DIST ANTES AJUSTE'!E54</f>
        <v>555797.30843927094</v>
      </c>
      <c r="F170" s="291">
        <f>+'[8]DIST ANTES AJUSTE'!F54</f>
        <v>183132.4456497276</v>
      </c>
      <c r="G170" s="291">
        <f>+'[8]DIST ANTES AJUSTE'!G54</f>
        <v>245108.91744281628</v>
      </c>
      <c r="H170" s="291">
        <f>+'[8]DIST ANTES AJUSTE'!H54</f>
        <v>42754.799472683248</v>
      </c>
      <c r="I170" s="291">
        <f>+'[8]DIST ANTES AJUSTE'!I54</f>
        <v>169183.6661841789</v>
      </c>
      <c r="J170" s="291">
        <f>+[9]ISR!$C54</f>
        <v>875889</v>
      </c>
      <c r="K170" s="291">
        <f>+'[8]DIST ANTES AJUSTE'!J54</f>
        <v>839928.10446879233</v>
      </c>
      <c r="L170" s="292">
        <f t="shared" si="5"/>
        <v>13517672.656174252</v>
      </c>
      <c r="M170" s="284">
        <v>44594</v>
      </c>
      <c r="N170" s="285"/>
    </row>
    <row r="171" spans="1:14">
      <c r="A171" s="290" t="s">
        <v>33</v>
      </c>
      <c r="B171" s="291">
        <f>+'[8]DIST ANTES AJUSTE'!B55</f>
        <v>1672220.9112710317</v>
      </c>
      <c r="C171" s="291">
        <f>+'[8]DIST ANTES AJUSTE'!C55</f>
        <v>237338.5635814601</v>
      </c>
      <c r="D171" s="291">
        <f>+'[8]DIST ANTES AJUSTE'!D55</f>
        <v>298532.32888860005</v>
      </c>
      <c r="E171" s="291">
        <f>+'[8]DIST ANTES AJUSTE'!E55</f>
        <v>104897.56097779688</v>
      </c>
      <c r="F171" s="291">
        <f>+'[8]DIST ANTES AJUSTE'!F55</f>
        <v>36882.172316408622</v>
      </c>
      <c r="G171" s="291">
        <f>+'[8]DIST ANTES AJUSTE'!G55</f>
        <v>48100.646440223456</v>
      </c>
      <c r="H171" s="291">
        <f>+'[8]DIST ANTES AJUSTE'!H55</f>
        <v>8547.0415432507689</v>
      </c>
      <c r="I171" s="291">
        <f>+'[8]DIST ANTES AJUSTE'!I55</f>
        <v>17160.468218316997</v>
      </c>
      <c r="J171" s="291">
        <f>+[9]ISR!$C55</f>
        <v>68221</v>
      </c>
      <c r="K171" s="291">
        <f>+'[8]DIST ANTES AJUSTE'!J55</f>
        <v>3701.3659900837088</v>
      </c>
      <c r="L171" s="292">
        <f t="shared" si="5"/>
        <v>2495602.0592271723</v>
      </c>
      <c r="M171" s="284">
        <v>44594</v>
      </c>
      <c r="N171" s="285"/>
    </row>
    <row r="172" spans="1:14">
      <c r="A172" s="290" t="s">
        <v>34</v>
      </c>
      <c r="B172" s="291">
        <f>+'[8]DIST ANTES AJUSTE'!B56</f>
        <v>2099666.2757946206</v>
      </c>
      <c r="C172" s="291">
        <f>+'[8]DIST ANTES AJUSTE'!C56</f>
        <v>294410.90822312905</v>
      </c>
      <c r="D172" s="291">
        <f>+'[8]DIST ANTES AJUSTE'!D56</f>
        <v>246252.390228784</v>
      </c>
      <c r="E172" s="291">
        <f>+'[8]DIST ANTES AJUSTE'!E56</f>
        <v>112154.02460079818</v>
      </c>
      <c r="F172" s="291">
        <f>+'[8]DIST ANTES AJUSTE'!F56</f>
        <v>49952.175942100934</v>
      </c>
      <c r="G172" s="291">
        <f>+'[8]DIST ANTES AJUSTE'!G56</f>
        <v>59775.981499346468</v>
      </c>
      <c r="H172" s="291">
        <f>+'[8]DIST ANTES AJUSTE'!H56</f>
        <v>11305.474842772106</v>
      </c>
      <c r="I172" s="291">
        <f>+'[8]DIST ANTES AJUSTE'!I56</f>
        <v>19796.376331089588</v>
      </c>
      <c r="J172" s="291">
        <f>+[9]ISR!$C56</f>
        <v>0</v>
      </c>
      <c r="K172" s="291">
        <f>+'[8]DIST ANTES AJUSTE'!J56</f>
        <v>2939.9870529529867</v>
      </c>
      <c r="L172" s="292">
        <f t="shared" si="5"/>
        <v>2896253.5945155937</v>
      </c>
      <c r="M172" s="284">
        <v>44594</v>
      </c>
      <c r="N172" s="285"/>
    </row>
    <row r="173" spans="1:14">
      <c r="A173" s="293" t="s">
        <v>36</v>
      </c>
      <c r="B173" s="294">
        <f t="shared" ref="B173:K173" si="6">SUM(B122:B172)</f>
        <v>665325048.59999979</v>
      </c>
      <c r="C173" s="294">
        <f t="shared" si="6"/>
        <v>94049343.999166638</v>
      </c>
      <c r="D173" s="294">
        <f t="shared" si="6"/>
        <v>34547637</v>
      </c>
      <c r="E173" s="294">
        <f t="shared" si="6"/>
        <v>39666458.395833321</v>
      </c>
      <c r="F173" s="294">
        <f t="shared" si="6"/>
        <v>15059622.200000003</v>
      </c>
      <c r="G173" s="294">
        <f t="shared" si="6"/>
        <v>19072175.799166668</v>
      </c>
      <c r="H173" s="294">
        <f t="shared" si="6"/>
        <v>3461296.4016666668</v>
      </c>
      <c r="I173" s="294">
        <f t="shared" si="6"/>
        <v>16207357.4</v>
      </c>
      <c r="J173" s="294">
        <f t="shared" si="6"/>
        <v>136765446</v>
      </c>
      <c r="K173" s="294">
        <f t="shared" si="6"/>
        <v>16624819.800000004</v>
      </c>
      <c r="L173" s="292">
        <f t="shared" si="5"/>
        <v>1040779205.5958331</v>
      </c>
      <c r="M173" s="284">
        <v>44594</v>
      </c>
      <c r="N173" s="285"/>
    </row>
    <row r="174" spans="1:14">
      <c r="A174" s="293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2"/>
    </row>
    <row r="175" spans="1:14">
      <c r="A175" s="293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2"/>
    </row>
    <row r="176" spans="1:14">
      <c r="A176" s="293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2"/>
    </row>
    <row r="177" spans="1:14">
      <c r="A177" s="293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2"/>
    </row>
    <row r="178" spans="1:14">
      <c r="A178" s="293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2"/>
    </row>
    <row r="179" spans="1:14">
      <c r="A179" s="282" t="s">
        <v>362</v>
      </c>
    </row>
    <row r="180" spans="1:14">
      <c r="A180" s="314" t="s">
        <v>363</v>
      </c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</row>
    <row r="181" spans="1:14" ht="63">
      <c r="A181" s="286" t="s">
        <v>206</v>
      </c>
      <c r="B181" s="287" t="s">
        <v>207</v>
      </c>
      <c r="C181" s="287" t="s">
        <v>208</v>
      </c>
      <c r="D181" s="287" t="s">
        <v>209</v>
      </c>
      <c r="E181" s="287" t="s">
        <v>210</v>
      </c>
      <c r="F181" s="287" t="s">
        <v>153</v>
      </c>
      <c r="G181" s="300" t="s">
        <v>356</v>
      </c>
      <c r="H181" s="285"/>
      <c r="I181" s="285"/>
      <c r="J181" s="285"/>
      <c r="K181" s="285"/>
      <c r="L181" s="285"/>
      <c r="M181" s="285"/>
      <c r="N181" s="285"/>
    </row>
    <row r="182" spans="1:14">
      <c r="A182" s="290" t="s">
        <v>1</v>
      </c>
      <c r="B182" s="291">
        <f>+'[10]DIST ANTES AJUSTE'!B6</f>
        <v>140363.12</v>
      </c>
      <c r="C182" s="291">
        <f>+'[10]DIST ANTES AJUSTE'!C6</f>
        <v>24453.599999999999</v>
      </c>
      <c r="D182" s="291">
        <f>+'[10]DIST ANTES AJUSTE'!D6</f>
        <v>445956.38</v>
      </c>
      <c r="E182" s="291">
        <f>+'[10]DIST ANTES AJUSTE'!E6</f>
        <v>-1905.76</v>
      </c>
      <c r="F182" s="292">
        <f t="shared" ref="F182:F233" si="7">SUM(B182:E182)</f>
        <v>608867.34</v>
      </c>
      <c r="G182" s="284">
        <v>44593</v>
      </c>
      <c r="H182" s="285"/>
      <c r="I182" s="285"/>
      <c r="J182" s="285"/>
      <c r="K182" s="285"/>
      <c r="L182" s="285"/>
      <c r="M182" s="285"/>
      <c r="N182" s="285"/>
    </row>
    <row r="183" spans="1:14">
      <c r="A183" s="290" t="s">
        <v>2</v>
      </c>
      <c r="B183" s="291">
        <f>+'[10]DIST ANTES AJUSTE'!B7</f>
        <v>254762.09</v>
      </c>
      <c r="C183" s="291">
        <f>+'[10]DIST ANTES AJUSTE'!C7</f>
        <v>44383.82</v>
      </c>
      <c r="D183" s="291">
        <f>+'[10]DIST ANTES AJUSTE'!D7</f>
        <v>451392.56</v>
      </c>
      <c r="E183" s="291">
        <f>+'[10]DIST ANTES AJUSTE'!E7</f>
        <v>-3458.99</v>
      </c>
      <c r="F183" s="292">
        <f t="shared" si="7"/>
        <v>747079.48</v>
      </c>
      <c r="G183" s="284">
        <v>44593</v>
      </c>
      <c r="H183" s="285"/>
      <c r="I183" s="285"/>
      <c r="J183" s="285"/>
      <c r="K183" s="285"/>
      <c r="L183" s="285"/>
      <c r="M183" s="285"/>
      <c r="N183" s="285"/>
    </row>
    <row r="184" spans="1:14">
      <c r="A184" s="290" t="s">
        <v>331</v>
      </c>
      <c r="B184" s="291">
        <f>+'[10]DIST ANTES AJUSTE'!B8</f>
        <v>314772.84999999998</v>
      </c>
      <c r="C184" s="291">
        <f>+'[10]DIST ANTES AJUSTE'!C8</f>
        <v>54838.7</v>
      </c>
      <c r="D184" s="291">
        <f>+'[10]DIST ANTES AJUSTE'!D8</f>
        <v>212988.94</v>
      </c>
      <c r="E184" s="291">
        <f>+'[10]DIST ANTES AJUSTE'!E8</f>
        <v>-4273.78</v>
      </c>
      <c r="F184" s="292">
        <f t="shared" si="7"/>
        <v>578326.71</v>
      </c>
      <c r="G184" s="284">
        <v>44593</v>
      </c>
      <c r="H184" s="285"/>
      <c r="I184" s="285"/>
      <c r="J184" s="285"/>
      <c r="K184" s="285"/>
      <c r="L184" s="285"/>
      <c r="M184" s="285"/>
      <c r="N184" s="285"/>
    </row>
    <row r="185" spans="1:14">
      <c r="A185" s="290" t="s">
        <v>3</v>
      </c>
      <c r="B185" s="291">
        <f>+'[10]DIST ANTES AJUSTE'!B9</f>
        <v>1208085.1599999999</v>
      </c>
      <c r="C185" s="291">
        <f>+'[10]DIST ANTES AJUSTE'!C9</f>
        <v>210468.65</v>
      </c>
      <c r="D185" s="291">
        <f>+'[10]DIST ANTES AJUSTE'!D9</f>
        <v>450922.96</v>
      </c>
      <c r="E185" s="291">
        <f>+'[10]DIST ANTES AJUSTE'!E9</f>
        <v>-16402.59</v>
      </c>
      <c r="F185" s="292">
        <f t="shared" si="7"/>
        <v>1853074.1799999997</v>
      </c>
      <c r="G185" s="284">
        <v>44593</v>
      </c>
      <c r="H185" s="285"/>
      <c r="I185" s="285"/>
      <c r="J185" s="285"/>
      <c r="K185" s="285"/>
      <c r="L185" s="285"/>
      <c r="M185" s="285"/>
      <c r="N185" s="285"/>
    </row>
    <row r="186" spans="1:14">
      <c r="A186" s="290" t="s">
        <v>332</v>
      </c>
      <c r="B186" s="291">
        <f>+'[10]DIST ANTES AJUSTE'!B10</f>
        <v>1001315.75</v>
      </c>
      <c r="C186" s="291">
        <f>+'[10]DIST ANTES AJUSTE'!C10</f>
        <v>174445.96</v>
      </c>
      <c r="D186" s="291">
        <f>+'[10]DIST ANTES AJUSTE'!D10</f>
        <v>132529.46</v>
      </c>
      <c r="E186" s="291">
        <f>+'[10]DIST ANTES AJUSTE'!E10</f>
        <v>-13595.21</v>
      </c>
      <c r="F186" s="292">
        <f t="shared" si="7"/>
        <v>1294695.96</v>
      </c>
      <c r="G186" s="284">
        <v>44593</v>
      </c>
      <c r="H186" s="285"/>
      <c r="I186" s="285"/>
      <c r="J186" s="285"/>
      <c r="K186" s="285"/>
      <c r="L186" s="285"/>
      <c r="M186" s="285"/>
      <c r="N186" s="285"/>
    </row>
    <row r="187" spans="1:14">
      <c r="A187" s="290" t="s">
        <v>4</v>
      </c>
      <c r="B187" s="291">
        <f>+'[10]DIST ANTES AJUSTE'!B11</f>
        <v>16527413.119999999</v>
      </c>
      <c r="C187" s="291">
        <f>+'[10]DIST ANTES AJUSTE'!C11</f>
        <v>2879351.92</v>
      </c>
      <c r="D187" s="291">
        <f>+'[10]DIST ANTES AJUSTE'!D11</f>
        <v>1055568.8799999999</v>
      </c>
      <c r="E187" s="291">
        <f>+'[10]DIST ANTES AJUSTE'!E11</f>
        <v>-224398.39</v>
      </c>
      <c r="F187" s="292">
        <f t="shared" si="7"/>
        <v>20237935.529999997</v>
      </c>
      <c r="G187" s="284">
        <v>44593</v>
      </c>
      <c r="H187" s="285"/>
      <c r="I187" s="285"/>
      <c r="J187" s="285"/>
      <c r="K187" s="285"/>
      <c r="L187" s="285"/>
      <c r="M187" s="285"/>
      <c r="N187" s="285"/>
    </row>
    <row r="188" spans="1:14">
      <c r="A188" s="290" t="s">
        <v>5</v>
      </c>
      <c r="B188" s="291">
        <f>+'[10]DIST ANTES AJUSTE'!B12</f>
        <v>918545.91</v>
      </c>
      <c r="C188" s="291">
        <f>+'[10]DIST ANTES AJUSTE'!C12</f>
        <v>160026.07</v>
      </c>
      <c r="D188" s="291">
        <f>+'[10]DIST ANTES AJUSTE'!D12</f>
        <v>0</v>
      </c>
      <c r="E188" s="291">
        <f>+'[10]DIST ANTES AJUSTE'!E12</f>
        <v>-12471.42</v>
      </c>
      <c r="F188" s="292">
        <f t="shared" si="7"/>
        <v>1066100.56</v>
      </c>
      <c r="G188" s="284">
        <v>44593</v>
      </c>
      <c r="H188" s="285"/>
      <c r="I188" s="285"/>
      <c r="J188" s="285"/>
      <c r="K188" s="285"/>
      <c r="L188" s="285"/>
      <c r="M188" s="285"/>
      <c r="N188" s="285"/>
    </row>
    <row r="189" spans="1:14">
      <c r="A189" s="290" t="s">
        <v>6</v>
      </c>
      <c r="B189" s="291">
        <f>+'[10]DIST ANTES AJUSTE'!B13</f>
        <v>265943.46999999997</v>
      </c>
      <c r="C189" s="291">
        <f>+'[10]DIST ANTES AJUSTE'!C13</f>
        <v>46331.8</v>
      </c>
      <c r="D189" s="291">
        <f>+'[10]DIST ANTES AJUSTE'!D13</f>
        <v>424086.72</v>
      </c>
      <c r="E189" s="291">
        <f>+'[10]DIST ANTES AJUSTE'!E13</f>
        <v>-3610.81</v>
      </c>
      <c r="F189" s="292">
        <f t="shared" si="7"/>
        <v>732751.17999999993</v>
      </c>
      <c r="G189" s="284">
        <v>44593</v>
      </c>
      <c r="H189" s="285"/>
      <c r="I189" s="285"/>
      <c r="J189" s="285"/>
      <c r="K189" s="285"/>
      <c r="L189" s="285"/>
      <c r="M189" s="285"/>
      <c r="N189" s="285"/>
    </row>
    <row r="190" spans="1:14">
      <c r="A190" s="290" t="s">
        <v>333</v>
      </c>
      <c r="B190" s="291">
        <f>+'[10]DIST ANTES AJUSTE'!B14</f>
        <v>2666247.13</v>
      </c>
      <c r="C190" s="291">
        <f>+'[10]DIST ANTES AJUSTE'!C14</f>
        <v>464504.86</v>
      </c>
      <c r="D190" s="291">
        <f>+'[10]DIST ANTES AJUSTE'!D14</f>
        <v>488966.17</v>
      </c>
      <c r="E190" s="291">
        <f>+'[10]DIST ANTES AJUSTE'!E14</f>
        <v>-36200.559999999998</v>
      </c>
      <c r="F190" s="292">
        <f t="shared" si="7"/>
        <v>3583517.5999999996</v>
      </c>
      <c r="G190" s="284">
        <v>44593</v>
      </c>
      <c r="H190" s="285"/>
      <c r="I190" s="285"/>
      <c r="J190" s="285"/>
      <c r="K190" s="285"/>
      <c r="L190" s="285"/>
      <c r="M190" s="285"/>
      <c r="N190" s="285"/>
    </row>
    <row r="191" spans="1:14">
      <c r="A191" s="290" t="s">
        <v>334</v>
      </c>
      <c r="B191" s="291">
        <f>+'[10]DIST ANTES AJUSTE'!B15</f>
        <v>1881599.49</v>
      </c>
      <c r="C191" s="291">
        <f>+'[10]DIST ANTES AJUSTE'!C15</f>
        <v>327806.12</v>
      </c>
      <c r="D191" s="291">
        <f>+'[10]DIST ANTES AJUSTE'!D15</f>
        <v>245086.75</v>
      </c>
      <c r="E191" s="291">
        <f>+'[10]DIST ANTES AJUSTE'!E15</f>
        <v>-25547.13</v>
      </c>
      <c r="F191" s="292">
        <f t="shared" si="7"/>
        <v>2428945.23</v>
      </c>
      <c r="G191" s="284">
        <v>44593</v>
      </c>
      <c r="H191" s="285"/>
      <c r="I191" s="285"/>
      <c r="J191" s="285"/>
      <c r="K191" s="285"/>
      <c r="L191" s="285"/>
      <c r="M191" s="285"/>
      <c r="N191" s="285"/>
    </row>
    <row r="192" spans="1:14">
      <c r="A192" s="290" t="s">
        <v>335</v>
      </c>
      <c r="B192" s="291">
        <f>+'[10]DIST ANTES AJUSTE'!B16</f>
        <v>697663.94</v>
      </c>
      <c r="C192" s="291">
        <f>+'[10]DIST ANTES AJUSTE'!C16</f>
        <v>121544.73</v>
      </c>
      <c r="D192" s="291">
        <f>+'[10]DIST ANTES AJUSTE'!D16</f>
        <v>235181.73</v>
      </c>
      <c r="E192" s="291">
        <f>+'[10]DIST ANTES AJUSTE'!E16</f>
        <v>-9472.42</v>
      </c>
      <c r="F192" s="292">
        <f t="shared" si="7"/>
        <v>1044917.9799999999</v>
      </c>
      <c r="G192" s="284">
        <v>44593</v>
      </c>
      <c r="H192" s="285"/>
      <c r="I192" s="285"/>
      <c r="J192" s="285"/>
      <c r="K192" s="285"/>
      <c r="L192" s="285"/>
      <c r="M192" s="285"/>
      <c r="N192" s="285"/>
    </row>
    <row r="193" spans="1:14">
      <c r="A193" s="290" t="s">
        <v>7</v>
      </c>
      <c r="B193" s="291">
        <f>+'[10]DIST ANTES AJUSTE'!B17</f>
        <v>908990.18</v>
      </c>
      <c r="C193" s="291">
        <f>+'[10]DIST ANTES AJUSTE'!C17</f>
        <v>158361.29999999999</v>
      </c>
      <c r="D193" s="291">
        <f>+'[10]DIST ANTES AJUSTE'!D17</f>
        <v>458526.09</v>
      </c>
      <c r="E193" s="291">
        <f>+'[10]DIST ANTES AJUSTE'!E17</f>
        <v>-12341.67</v>
      </c>
      <c r="F193" s="292">
        <f t="shared" si="7"/>
        <v>1513535.9000000001</v>
      </c>
      <c r="G193" s="284">
        <v>44593</v>
      </c>
      <c r="H193" s="285"/>
      <c r="I193" s="285"/>
      <c r="J193" s="285"/>
      <c r="K193" s="285"/>
      <c r="L193" s="285"/>
      <c r="M193" s="285"/>
      <c r="N193" s="285"/>
    </row>
    <row r="194" spans="1:14">
      <c r="A194" s="290" t="s">
        <v>336</v>
      </c>
      <c r="B194" s="291">
        <f>+'[10]DIST ANTES AJUSTE'!B18</f>
        <v>1391816.56</v>
      </c>
      <c r="C194" s="291">
        <f>+'[10]DIST ANTES AJUSTE'!C18</f>
        <v>242477.73</v>
      </c>
      <c r="D194" s="291">
        <f>+'[10]DIST ANTES AJUSTE'!D18</f>
        <v>275553.5</v>
      </c>
      <c r="E194" s="291">
        <f>+'[10]DIST ANTES AJUSTE'!E18</f>
        <v>-18897.169999999998</v>
      </c>
      <c r="F194" s="292">
        <f t="shared" si="7"/>
        <v>1890950.62</v>
      </c>
      <c r="G194" s="284">
        <v>44593</v>
      </c>
      <c r="H194" s="285"/>
      <c r="I194" s="285"/>
      <c r="J194" s="285"/>
      <c r="K194" s="285"/>
      <c r="L194" s="285"/>
      <c r="M194" s="285"/>
      <c r="N194" s="285"/>
    </row>
    <row r="195" spans="1:14">
      <c r="A195" s="290" t="s">
        <v>8</v>
      </c>
      <c r="B195" s="291">
        <f>+'[10]DIST ANTES AJUSTE'!B19</f>
        <v>2034249.31</v>
      </c>
      <c r="C195" s="291">
        <f>+'[10]DIST ANTES AJUSTE'!C19</f>
        <v>354400.27</v>
      </c>
      <c r="D195" s="291">
        <f>+'[10]DIST ANTES AJUSTE'!D19</f>
        <v>207343.75</v>
      </c>
      <c r="E195" s="291">
        <f>+'[10]DIST ANTES AJUSTE'!E19</f>
        <v>-27619.71</v>
      </c>
      <c r="F195" s="292">
        <f t="shared" si="7"/>
        <v>2568373.62</v>
      </c>
      <c r="G195" s="284">
        <v>44593</v>
      </c>
      <c r="H195" s="285"/>
      <c r="I195" s="285"/>
      <c r="J195" s="285"/>
      <c r="K195" s="285"/>
      <c r="L195" s="285"/>
      <c r="M195" s="285"/>
      <c r="N195" s="285"/>
    </row>
    <row r="196" spans="1:14">
      <c r="A196" s="290" t="s">
        <v>9</v>
      </c>
      <c r="B196" s="291">
        <f>+'[10]DIST ANTES AJUSTE'!B20</f>
        <v>294549.59999999998</v>
      </c>
      <c r="C196" s="291">
        <f>+'[10]DIST ANTES AJUSTE'!C20</f>
        <v>51315.47</v>
      </c>
      <c r="D196" s="291">
        <f>+'[10]DIST ANTES AJUSTE'!D20</f>
        <v>225348.72</v>
      </c>
      <c r="E196" s="291">
        <f>+'[10]DIST ANTES AJUSTE'!E20</f>
        <v>-3999.2</v>
      </c>
      <c r="F196" s="292">
        <f t="shared" si="7"/>
        <v>567214.59</v>
      </c>
      <c r="G196" s="284">
        <v>44593</v>
      </c>
      <c r="H196" s="285"/>
      <c r="I196" s="285"/>
      <c r="J196" s="285"/>
      <c r="K196" s="285"/>
      <c r="L196" s="285"/>
      <c r="M196" s="285"/>
      <c r="N196" s="285"/>
    </row>
    <row r="197" spans="1:14">
      <c r="A197" s="290" t="s">
        <v>337</v>
      </c>
      <c r="B197" s="291">
        <f>+'[10]DIST ANTES AJUSTE'!B21</f>
        <v>212143.71</v>
      </c>
      <c r="C197" s="291">
        <f>+'[10]DIST ANTES AJUSTE'!C21</f>
        <v>36958.980000000003</v>
      </c>
      <c r="D197" s="291">
        <f>+'[10]DIST ANTES AJUSTE'!D21</f>
        <v>733416.8</v>
      </c>
      <c r="E197" s="291">
        <f>+'[10]DIST ANTES AJUSTE'!E21</f>
        <v>-2880.35</v>
      </c>
      <c r="F197" s="292">
        <f t="shared" si="7"/>
        <v>979639.14</v>
      </c>
      <c r="G197" s="284">
        <v>44593</v>
      </c>
      <c r="H197" s="285"/>
      <c r="I197" s="285"/>
      <c r="J197" s="285"/>
      <c r="K197" s="285"/>
      <c r="L197" s="285"/>
      <c r="M197" s="285"/>
      <c r="N197" s="285"/>
    </row>
    <row r="198" spans="1:14">
      <c r="A198" s="290" t="s">
        <v>10</v>
      </c>
      <c r="B198" s="291">
        <f>+'[10]DIST ANTES AJUSTE'!B22</f>
        <v>1899099.64</v>
      </c>
      <c r="C198" s="291">
        <f>+'[10]DIST ANTES AJUSTE'!C22</f>
        <v>330854.93</v>
      </c>
      <c r="D198" s="291">
        <f>+'[10]DIST ANTES AJUSTE'!D22</f>
        <v>136561.51999999999</v>
      </c>
      <c r="E198" s="291">
        <f>+'[10]DIST ANTES AJUSTE'!E22</f>
        <v>-25784.73</v>
      </c>
      <c r="F198" s="292">
        <f t="shared" si="7"/>
        <v>2340731.36</v>
      </c>
      <c r="G198" s="284">
        <v>44593</v>
      </c>
      <c r="H198" s="285"/>
      <c r="I198" s="285"/>
      <c r="J198" s="285"/>
      <c r="K198" s="285"/>
      <c r="L198" s="285"/>
      <c r="M198" s="285"/>
      <c r="N198" s="285"/>
    </row>
    <row r="199" spans="1:14">
      <c r="A199" s="290" t="s">
        <v>338</v>
      </c>
      <c r="B199" s="291">
        <f>+'[10]DIST ANTES AJUSTE'!B23</f>
        <v>7595199.3200000003</v>
      </c>
      <c r="C199" s="291">
        <f>+'[10]DIST ANTES AJUSTE'!C23</f>
        <v>1323210.81</v>
      </c>
      <c r="D199" s="291">
        <f>+'[10]DIST ANTES AJUSTE'!D23</f>
        <v>467337.85</v>
      </c>
      <c r="E199" s="291">
        <f>+'[10]DIST ANTES AJUSTE'!E23</f>
        <v>-103122.64</v>
      </c>
      <c r="F199" s="292">
        <f t="shared" si="7"/>
        <v>9282625.3399999999</v>
      </c>
      <c r="G199" s="284">
        <v>44593</v>
      </c>
      <c r="H199" s="285"/>
      <c r="I199" s="285"/>
      <c r="J199" s="285"/>
      <c r="K199" s="285"/>
      <c r="L199" s="285"/>
      <c r="M199" s="285"/>
      <c r="N199" s="285"/>
    </row>
    <row r="200" spans="1:14">
      <c r="A200" s="290" t="s">
        <v>11</v>
      </c>
      <c r="B200" s="291">
        <f>+'[10]DIST ANTES AJUSTE'!B24</f>
        <v>649319.92000000004</v>
      </c>
      <c r="C200" s="291">
        <f>+'[10]DIST ANTES AJUSTE'!C24</f>
        <v>113122.4</v>
      </c>
      <c r="D200" s="291">
        <f>+'[10]DIST ANTES AJUSTE'!D24</f>
        <v>2458897.56</v>
      </c>
      <c r="E200" s="291">
        <f>+'[10]DIST ANTES AJUSTE'!E24</f>
        <v>-8816.0400000000009</v>
      </c>
      <c r="F200" s="292">
        <f t="shared" si="7"/>
        <v>3212523.84</v>
      </c>
      <c r="G200" s="284">
        <v>44593</v>
      </c>
      <c r="H200" s="285"/>
      <c r="I200" s="285"/>
      <c r="J200" s="285"/>
      <c r="K200" s="285"/>
      <c r="L200" s="285"/>
      <c r="M200" s="285"/>
      <c r="N200" s="285"/>
    </row>
    <row r="201" spans="1:14">
      <c r="A201" s="290" t="s">
        <v>12</v>
      </c>
      <c r="B201" s="291">
        <f>+'[10]DIST ANTES AJUSTE'!B25</f>
        <v>13112499.699999999</v>
      </c>
      <c r="C201" s="291">
        <f>+'[10]DIST ANTES AJUSTE'!C25</f>
        <v>2284416.86</v>
      </c>
      <c r="D201" s="291">
        <f>+'[10]DIST ANTES AJUSTE'!D25</f>
        <v>1090537.75</v>
      </c>
      <c r="E201" s="291">
        <f>+'[10]DIST ANTES AJUSTE'!E25</f>
        <v>-178032.94</v>
      </c>
      <c r="F201" s="292">
        <f t="shared" si="7"/>
        <v>16309421.369999999</v>
      </c>
      <c r="G201" s="284">
        <v>44593</v>
      </c>
      <c r="H201" s="285"/>
      <c r="I201" s="285"/>
      <c r="J201" s="285"/>
      <c r="K201" s="285"/>
      <c r="L201" s="285"/>
      <c r="M201" s="285"/>
      <c r="N201" s="285"/>
    </row>
    <row r="202" spans="1:14">
      <c r="A202" s="290" t="s">
        <v>339</v>
      </c>
      <c r="B202" s="291">
        <f>+'[10]DIST ANTES AJUSTE'!B26</f>
        <v>877244.93</v>
      </c>
      <c r="C202" s="291">
        <f>+'[10]DIST ANTES AJUSTE'!C26</f>
        <v>152830.75</v>
      </c>
      <c r="D202" s="291">
        <f>+'[10]DIST ANTES AJUSTE'!D26</f>
        <v>427105.97</v>
      </c>
      <c r="E202" s="291">
        <f>+'[10]DIST ANTES AJUSTE'!E26</f>
        <v>-11910.66</v>
      </c>
      <c r="F202" s="292">
        <f t="shared" si="7"/>
        <v>1445270.99</v>
      </c>
      <c r="G202" s="284">
        <v>44593</v>
      </c>
      <c r="H202" s="285"/>
      <c r="I202" s="285"/>
      <c r="J202" s="285"/>
      <c r="K202" s="285"/>
      <c r="L202" s="285"/>
      <c r="M202" s="285"/>
      <c r="N202" s="285"/>
    </row>
    <row r="203" spans="1:14">
      <c r="A203" s="290" t="s">
        <v>13</v>
      </c>
      <c r="B203" s="291">
        <f>+'[10]DIST ANTES AJUSTE'!B27</f>
        <v>172186.81</v>
      </c>
      <c r="C203" s="291">
        <f>+'[10]DIST ANTES AJUSTE'!C27</f>
        <v>29997.82</v>
      </c>
      <c r="D203" s="291">
        <f>+'[10]DIST ANTES AJUSTE'!D27</f>
        <v>281337.32</v>
      </c>
      <c r="E203" s="291">
        <f>+'[10]DIST ANTES AJUSTE'!E27</f>
        <v>-2337.84</v>
      </c>
      <c r="F203" s="292">
        <f t="shared" si="7"/>
        <v>481184.11</v>
      </c>
      <c r="G203" s="284">
        <v>44593</v>
      </c>
      <c r="H203" s="285"/>
      <c r="I203" s="285"/>
      <c r="J203" s="285"/>
      <c r="K203" s="285"/>
      <c r="L203" s="285"/>
      <c r="M203" s="285"/>
      <c r="N203" s="285"/>
    </row>
    <row r="204" spans="1:14">
      <c r="A204" s="290" t="s">
        <v>14</v>
      </c>
      <c r="B204" s="291">
        <f>+'[10]DIST ANTES AJUSTE'!B28</f>
        <v>492980.32</v>
      </c>
      <c r="C204" s="291">
        <f>+'[10]DIST ANTES AJUSTE'!C28</f>
        <v>85885.42</v>
      </c>
      <c r="D204" s="291">
        <f>+'[10]DIST ANTES AJUSTE'!D28</f>
        <v>183832.86</v>
      </c>
      <c r="E204" s="291">
        <f>+'[10]DIST ANTES AJUSTE'!E28</f>
        <v>-6693.36</v>
      </c>
      <c r="F204" s="292">
        <f t="shared" si="7"/>
        <v>756005.24</v>
      </c>
      <c r="G204" s="284">
        <v>44593</v>
      </c>
      <c r="H204" s="285"/>
      <c r="I204" s="285"/>
      <c r="J204" s="285"/>
      <c r="K204" s="285"/>
      <c r="L204" s="285"/>
      <c r="M204" s="285"/>
      <c r="N204" s="285"/>
    </row>
    <row r="205" spans="1:14">
      <c r="A205" s="290" t="s">
        <v>15</v>
      </c>
      <c r="B205" s="291">
        <f>+'[10]DIST ANTES AJUSTE'!B29</f>
        <v>1822259.69</v>
      </c>
      <c r="C205" s="291">
        <f>+'[10]DIST ANTES AJUSTE'!C29</f>
        <v>317468.13</v>
      </c>
      <c r="D205" s="291">
        <f>+'[10]DIST ANTES AJUSTE'!D29</f>
        <v>375538.16</v>
      </c>
      <c r="E205" s="291">
        <f>+'[10]DIST ANTES AJUSTE'!E29</f>
        <v>-24741.45</v>
      </c>
      <c r="F205" s="292">
        <f t="shared" si="7"/>
        <v>2490524.5299999998</v>
      </c>
      <c r="G205" s="284">
        <v>44593</v>
      </c>
      <c r="H205" s="285"/>
      <c r="I205" s="285"/>
      <c r="J205" s="285"/>
      <c r="K205" s="285"/>
      <c r="L205" s="285"/>
      <c r="M205" s="285"/>
      <c r="N205" s="285"/>
    </row>
    <row r="206" spans="1:14">
      <c r="A206" s="290" t="s">
        <v>16</v>
      </c>
      <c r="B206" s="291">
        <f>+'[10]DIST ANTES AJUSTE'!B30</f>
        <v>12790413.07</v>
      </c>
      <c r="C206" s="291">
        <f>+'[10]DIST ANTES AJUSTE'!C30</f>
        <v>2228303.98</v>
      </c>
      <c r="D206" s="291">
        <f>+'[10]DIST ANTES AJUSTE'!D30</f>
        <v>679885.24</v>
      </c>
      <c r="E206" s="291">
        <f>+'[10]DIST ANTES AJUSTE'!E30</f>
        <v>-173659.85</v>
      </c>
      <c r="F206" s="292">
        <f t="shared" si="7"/>
        <v>15524942.440000001</v>
      </c>
      <c r="G206" s="284">
        <v>44593</v>
      </c>
      <c r="H206" s="285"/>
      <c r="I206" s="285"/>
      <c r="J206" s="285"/>
      <c r="K206" s="285"/>
      <c r="L206" s="285"/>
      <c r="M206" s="285"/>
      <c r="N206" s="285"/>
    </row>
    <row r="207" spans="1:14">
      <c r="A207" s="290" t="s">
        <v>340</v>
      </c>
      <c r="B207" s="291">
        <f>+'[10]DIST ANTES AJUSTE'!B31</f>
        <v>179533.36</v>
      </c>
      <c r="C207" s="291">
        <f>+'[10]DIST ANTES AJUSTE'!C31</f>
        <v>31277.72</v>
      </c>
      <c r="D207" s="291">
        <f>+'[10]DIST ANTES AJUSTE'!D31</f>
        <v>222535.36</v>
      </c>
      <c r="E207" s="291">
        <f>+'[10]DIST ANTES AJUSTE'!E31</f>
        <v>-2437.59</v>
      </c>
      <c r="F207" s="292">
        <f t="shared" si="7"/>
        <v>430908.84999999992</v>
      </c>
      <c r="G207" s="284">
        <v>44593</v>
      </c>
      <c r="H207" s="285"/>
      <c r="I207" s="285"/>
      <c r="J207" s="285"/>
      <c r="K207" s="285"/>
      <c r="L207" s="285"/>
      <c r="M207" s="285"/>
      <c r="N207" s="285"/>
    </row>
    <row r="208" spans="1:14">
      <c r="A208" s="290" t="s">
        <v>17</v>
      </c>
      <c r="B208" s="291">
        <f>+'[10]DIST ANTES AJUSTE'!B32</f>
        <v>340954.21</v>
      </c>
      <c r="C208" s="291">
        <f>+'[10]DIST ANTES AJUSTE'!C32</f>
        <v>59399.93</v>
      </c>
      <c r="D208" s="291">
        <f>+'[10]DIST ANTES AJUSTE'!D32</f>
        <v>189145.71</v>
      </c>
      <c r="E208" s="291">
        <f>+'[10]DIST ANTES AJUSTE'!E32</f>
        <v>-4629.25</v>
      </c>
      <c r="F208" s="292">
        <f t="shared" si="7"/>
        <v>584870.6</v>
      </c>
      <c r="G208" s="284">
        <v>44593</v>
      </c>
      <c r="H208" s="285"/>
      <c r="I208" s="285"/>
      <c r="J208" s="285"/>
      <c r="K208" s="285"/>
      <c r="L208" s="285"/>
      <c r="M208" s="285"/>
      <c r="N208" s="285"/>
    </row>
    <row r="209" spans="1:14">
      <c r="A209" s="290" t="s">
        <v>18</v>
      </c>
      <c r="B209" s="291">
        <f>+'[10]DIST ANTES AJUSTE'!B33</f>
        <v>257368.41</v>
      </c>
      <c r="C209" s="291">
        <f>+'[10]DIST ANTES AJUSTE'!C33</f>
        <v>44837.88</v>
      </c>
      <c r="D209" s="291">
        <f>+'[10]DIST ANTES AJUSTE'!D33</f>
        <v>580824.78</v>
      </c>
      <c r="E209" s="291">
        <f>+'[10]DIST ANTES AJUSTE'!E33</f>
        <v>-3494.38</v>
      </c>
      <c r="F209" s="292">
        <f t="shared" si="7"/>
        <v>879536.69000000006</v>
      </c>
      <c r="G209" s="284">
        <v>44593</v>
      </c>
      <c r="H209" s="285"/>
      <c r="I209" s="285"/>
      <c r="J209" s="285"/>
      <c r="K209" s="285"/>
      <c r="L209" s="285"/>
      <c r="M209" s="285"/>
      <c r="N209" s="285"/>
    </row>
    <row r="210" spans="1:14">
      <c r="A210" s="290" t="s">
        <v>19</v>
      </c>
      <c r="B210" s="291">
        <f>+'[10]DIST ANTES AJUSTE'!B34</f>
        <v>300911.3</v>
      </c>
      <c r="C210" s="291">
        <f>+'[10]DIST ANTES AJUSTE'!C34</f>
        <v>52423.78</v>
      </c>
      <c r="D210" s="291">
        <f>+'[10]DIST ANTES AJUSTE'!D34</f>
        <v>256146.37</v>
      </c>
      <c r="E210" s="291">
        <f>+'[10]DIST ANTES AJUSTE'!E34</f>
        <v>-4085.58</v>
      </c>
      <c r="F210" s="292">
        <f t="shared" si="7"/>
        <v>605395.87</v>
      </c>
      <c r="G210" s="284">
        <v>44593</v>
      </c>
      <c r="H210" s="285"/>
      <c r="I210" s="285"/>
      <c r="J210" s="285"/>
      <c r="K210" s="285"/>
      <c r="L210" s="285"/>
      <c r="M210" s="285"/>
      <c r="N210" s="285"/>
    </row>
    <row r="211" spans="1:14">
      <c r="A211" s="290" t="s">
        <v>20</v>
      </c>
      <c r="B211" s="291">
        <f>+'[10]DIST ANTES AJUSTE'!B35</f>
        <v>314167.32</v>
      </c>
      <c r="C211" s="291">
        <f>+'[10]DIST ANTES AJUSTE'!C35</f>
        <v>54733.2</v>
      </c>
      <c r="D211" s="291">
        <f>+'[10]DIST ANTES AJUSTE'!D35</f>
        <v>238921.16</v>
      </c>
      <c r="E211" s="291">
        <f>+'[10]DIST ANTES AJUSTE'!E35</f>
        <v>-4265.5600000000004</v>
      </c>
      <c r="F211" s="292">
        <f t="shared" si="7"/>
        <v>603556.12</v>
      </c>
      <c r="G211" s="284">
        <v>44593</v>
      </c>
      <c r="H211" s="285"/>
      <c r="I211" s="285"/>
      <c r="J211" s="285"/>
      <c r="K211" s="285"/>
      <c r="L211" s="285"/>
      <c r="M211" s="285"/>
      <c r="N211" s="285"/>
    </row>
    <row r="212" spans="1:14">
      <c r="A212" s="290" t="s">
        <v>341</v>
      </c>
      <c r="B212" s="291">
        <f>+'[10]DIST ANTES AJUSTE'!B36</f>
        <v>9354888.8599999994</v>
      </c>
      <c r="C212" s="291">
        <f>+'[10]DIST ANTES AJUSTE'!C36</f>
        <v>1629778.18</v>
      </c>
      <c r="D212" s="291">
        <f>+'[10]DIST ANTES AJUSTE'!D36</f>
        <v>0</v>
      </c>
      <c r="E212" s="291">
        <f>+'[10]DIST ANTES AJUSTE'!E36</f>
        <v>-127014.56</v>
      </c>
      <c r="F212" s="292">
        <f t="shared" si="7"/>
        <v>10857652.479999999</v>
      </c>
      <c r="G212" s="284">
        <v>44593</v>
      </c>
      <c r="H212" s="285"/>
      <c r="I212" s="285"/>
      <c r="J212" s="285"/>
      <c r="K212" s="285"/>
      <c r="L212" s="285"/>
      <c r="M212" s="285"/>
      <c r="N212" s="285"/>
    </row>
    <row r="213" spans="1:14">
      <c r="A213" s="290" t="s">
        <v>21</v>
      </c>
      <c r="B213" s="291">
        <f>+'[10]DIST ANTES AJUSTE'!B37</f>
        <v>746725.3</v>
      </c>
      <c r="C213" s="291">
        <f>+'[10]DIST ANTES AJUSTE'!C37</f>
        <v>130092.04</v>
      </c>
      <c r="D213" s="291">
        <f>+'[10]DIST ANTES AJUSTE'!D37</f>
        <v>219503.64</v>
      </c>
      <c r="E213" s="291">
        <f>+'[10]DIST ANTES AJUSTE'!E37</f>
        <v>-10138.549999999999</v>
      </c>
      <c r="F213" s="292">
        <f t="shared" si="7"/>
        <v>1086182.43</v>
      </c>
      <c r="G213" s="284">
        <v>44593</v>
      </c>
      <c r="H213" s="285"/>
      <c r="I213" s="285"/>
      <c r="J213" s="285"/>
      <c r="K213" s="285"/>
      <c r="L213" s="285"/>
      <c r="M213" s="285"/>
      <c r="N213" s="285"/>
    </row>
    <row r="214" spans="1:14">
      <c r="A214" s="290" t="s">
        <v>22</v>
      </c>
      <c r="B214" s="291">
        <f>+'[10]DIST ANTES AJUSTE'!B38</f>
        <v>2083906.85</v>
      </c>
      <c r="C214" s="291">
        <f>+'[10]DIST ANTES AJUSTE'!C38</f>
        <v>363051.44</v>
      </c>
      <c r="D214" s="291">
        <f>+'[10]DIST ANTES AJUSTE'!D38</f>
        <v>334542</v>
      </c>
      <c r="E214" s="291">
        <f>+'[10]DIST ANTES AJUSTE'!E38</f>
        <v>-28293.919999999998</v>
      </c>
      <c r="F214" s="292">
        <f t="shared" si="7"/>
        <v>2753206.37</v>
      </c>
      <c r="G214" s="284">
        <v>44593</v>
      </c>
      <c r="H214" s="285"/>
      <c r="I214" s="285"/>
      <c r="J214" s="285"/>
      <c r="K214" s="285"/>
      <c r="L214" s="285"/>
      <c r="M214" s="285"/>
      <c r="N214" s="285"/>
    </row>
    <row r="215" spans="1:14">
      <c r="A215" s="290" t="s">
        <v>342</v>
      </c>
      <c r="B215" s="291">
        <f>+'[10]DIST ANTES AJUSTE'!B39</f>
        <v>379986.1</v>
      </c>
      <c r="C215" s="291">
        <f>+'[10]DIST ANTES AJUSTE'!C39</f>
        <v>66199.94</v>
      </c>
      <c r="D215" s="291">
        <f>+'[10]DIST ANTES AJUSTE'!D39</f>
        <v>319246.68</v>
      </c>
      <c r="E215" s="291">
        <f>+'[10]DIST ANTES AJUSTE'!E39</f>
        <v>-5159.2</v>
      </c>
      <c r="F215" s="292">
        <f t="shared" si="7"/>
        <v>760273.52</v>
      </c>
      <c r="G215" s="284">
        <v>44593</v>
      </c>
      <c r="H215" s="285"/>
      <c r="I215" s="285"/>
      <c r="J215" s="285"/>
      <c r="K215" s="285"/>
      <c r="L215" s="285"/>
      <c r="M215" s="285"/>
      <c r="N215" s="285"/>
    </row>
    <row r="216" spans="1:14">
      <c r="A216" s="290" t="s">
        <v>23</v>
      </c>
      <c r="B216" s="291">
        <f>+'[10]DIST ANTES AJUSTE'!B40</f>
        <v>69573.16</v>
      </c>
      <c r="C216" s="291">
        <f>+'[10]DIST ANTES AJUSTE'!C40</f>
        <v>12120.81</v>
      </c>
      <c r="D216" s="291">
        <f>+'[10]DIST ANTES AJUSTE'!D40</f>
        <v>278708.34999999998</v>
      </c>
      <c r="E216" s="291">
        <f>+'[10]DIST ANTES AJUSTE'!E40</f>
        <v>-944.62</v>
      </c>
      <c r="F216" s="292">
        <f t="shared" si="7"/>
        <v>359457.69999999995</v>
      </c>
      <c r="G216" s="284">
        <v>44593</v>
      </c>
      <c r="H216" s="285"/>
      <c r="I216" s="285"/>
      <c r="J216" s="285"/>
      <c r="K216" s="285"/>
      <c r="L216" s="285"/>
      <c r="M216" s="285"/>
      <c r="N216" s="285"/>
    </row>
    <row r="217" spans="1:14">
      <c r="A217" s="290" t="s">
        <v>24</v>
      </c>
      <c r="B217" s="291">
        <f>+'[10]DIST ANTES AJUSTE'!B41</f>
        <v>542906.75</v>
      </c>
      <c r="C217" s="291">
        <f>+'[10]DIST ANTES AJUSTE'!C41</f>
        <v>94583.44</v>
      </c>
      <c r="D217" s="291">
        <f>+'[10]DIST ANTES AJUSTE'!D41</f>
        <v>432033.71</v>
      </c>
      <c r="E217" s="291">
        <f>+'[10]DIST ANTES AJUSTE'!E41</f>
        <v>-7371.23</v>
      </c>
      <c r="F217" s="292">
        <f t="shared" si="7"/>
        <v>1062152.67</v>
      </c>
      <c r="G217" s="284">
        <v>44593</v>
      </c>
      <c r="H217" s="285"/>
      <c r="I217" s="285"/>
      <c r="J217" s="285"/>
      <c r="K217" s="285"/>
      <c r="L217" s="285"/>
      <c r="M217" s="285"/>
      <c r="N217" s="285"/>
    </row>
    <row r="218" spans="1:14">
      <c r="A218" s="290" t="s">
        <v>25</v>
      </c>
      <c r="B218" s="291">
        <f>+'[10]DIST ANTES AJUSTE'!B42</f>
        <v>707886.99</v>
      </c>
      <c r="C218" s="291">
        <f>+'[10]DIST ANTES AJUSTE'!C42</f>
        <v>123325.75999999999</v>
      </c>
      <c r="D218" s="291">
        <f>+'[10]DIST ANTES AJUSTE'!D42</f>
        <v>136692.44</v>
      </c>
      <c r="E218" s="291">
        <f>+'[10]DIST ANTES AJUSTE'!E42</f>
        <v>-9611.23</v>
      </c>
      <c r="F218" s="292">
        <f t="shared" si="7"/>
        <v>958293.96</v>
      </c>
      <c r="G218" s="284">
        <v>44593</v>
      </c>
      <c r="H218" s="285"/>
      <c r="I218" s="285"/>
      <c r="J218" s="285"/>
      <c r="K218" s="285"/>
      <c r="L218" s="285"/>
      <c r="M218" s="285"/>
      <c r="N218" s="285"/>
    </row>
    <row r="219" spans="1:14">
      <c r="A219" s="290" t="s">
        <v>26</v>
      </c>
      <c r="B219" s="291">
        <f>+'[10]DIST ANTES AJUSTE'!B43</f>
        <v>1614786.22</v>
      </c>
      <c r="C219" s="291">
        <f>+'[10]DIST ANTES AJUSTE'!C43</f>
        <v>281322.78000000003</v>
      </c>
      <c r="D219" s="291">
        <f>+'[10]DIST ANTES AJUSTE'!D43</f>
        <v>423859.94</v>
      </c>
      <c r="E219" s="291">
        <f>+'[10]DIST ANTES AJUSTE'!E43</f>
        <v>-21924.51</v>
      </c>
      <c r="F219" s="292">
        <f t="shared" si="7"/>
        <v>2298044.4300000002</v>
      </c>
      <c r="G219" s="284">
        <v>44593</v>
      </c>
      <c r="H219" s="285"/>
      <c r="I219" s="285"/>
      <c r="J219" s="285"/>
      <c r="K219" s="285"/>
      <c r="L219" s="285"/>
      <c r="M219" s="285"/>
      <c r="N219" s="285"/>
    </row>
    <row r="220" spans="1:14">
      <c r="A220" s="290" t="s">
        <v>27</v>
      </c>
      <c r="B220" s="291">
        <f>+'[10]DIST ANTES AJUSTE'!B44</f>
        <v>54579059.640000001</v>
      </c>
      <c r="C220" s="291">
        <f>+'[10]DIST ANTES AJUSTE'!C44</f>
        <v>9508585.4700000007</v>
      </c>
      <c r="D220" s="291">
        <f>+'[10]DIST ANTES AJUSTE'!D44</f>
        <v>0</v>
      </c>
      <c r="E220" s="291">
        <f>+'[10]DIST ANTES AJUSTE'!E44</f>
        <v>-741038.74</v>
      </c>
      <c r="F220" s="292">
        <f t="shared" si="7"/>
        <v>63346606.369999997</v>
      </c>
      <c r="G220" s="284">
        <v>44593</v>
      </c>
      <c r="H220" s="285"/>
      <c r="I220" s="285"/>
      <c r="J220" s="285"/>
      <c r="K220" s="285"/>
      <c r="L220" s="285"/>
      <c r="M220" s="285"/>
      <c r="N220" s="285"/>
    </row>
    <row r="221" spans="1:14">
      <c r="A221" s="290" t="s">
        <v>343</v>
      </c>
      <c r="B221" s="291">
        <f>+'[10]DIST ANTES AJUSTE'!B45</f>
        <v>356327.88</v>
      </c>
      <c r="C221" s="291">
        <f>+'[10]DIST ANTES AJUSTE'!C45</f>
        <v>62078.28</v>
      </c>
      <c r="D221" s="291">
        <f>+'[10]DIST ANTES AJUSTE'!D45</f>
        <v>196027.87</v>
      </c>
      <c r="E221" s="291">
        <f>+'[10]DIST ANTES AJUSTE'!E45</f>
        <v>-4837.99</v>
      </c>
      <c r="F221" s="292">
        <f t="shared" si="7"/>
        <v>609596.04</v>
      </c>
      <c r="G221" s="284">
        <v>44593</v>
      </c>
      <c r="H221" s="285"/>
      <c r="I221" s="285"/>
      <c r="J221" s="285"/>
      <c r="K221" s="285"/>
      <c r="L221" s="285"/>
      <c r="M221" s="285"/>
      <c r="N221" s="285"/>
    </row>
    <row r="222" spans="1:14">
      <c r="A222" s="290" t="s">
        <v>344</v>
      </c>
      <c r="B222" s="291">
        <f>+'[10]DIST ANTES AJUSTE'!B46</f>
        <v>2600943.13</v>
      </c>
      <c r="C222" s="291">
        <f>+'[10]DIST ANTES AJUSTE'!C46</f>
        <v>453127.81</v>
      </c>
      <c r="D222" s="291">
        <f>+'[10]DIST ANTES AJUSTE'!D46</f>
        <v>321350.03999999998</v>
      </c>
      <c r="E222" s="291">
        <f>+'[10]DIST ANTES AJUSTE'!E46</f>
        <v>-35313.9</v>
      </c>
      <c r="F222" s="292">
        <f t="shared" si="7"/>
        <v>3340107.08</v>
      </c>
      <c r="G222" s="284">
        <v>44593</v>
      </c>
      <c r="H222" s="285"/>
      <c r="I222" s="285"/>
      <c r="J222" s="285"/>
      <c r="K222" s="285"/>
      <c r="L222" s="285"/>
      <c r="M222" s="285"/>
      <c r="N222" s="285"/>
    </row>
    <row r="223" spans="1:14">
      <c r="A223" s="290" t="s">
        <v>345</v>
      </c>
      <c r="B223" s="291">
        <f>+'[10]DIST ANTES AJUSTE'!B47</f>
        <v>399087.5</v>
      </c>
      <c r="C223" s="291">
        <f>+'[10]DIST ANTES AJUSTE'!C47</f>
        <v>69527.72</v>
      </c>
      <c r="D223" s="291">
        <f>+'[10]DIST ANTES AJUSTE'!D47</f>
        <v>210532.35</v>
      </c>
      <c r="E223" s="291">
        <f>+'[10]DIST ANTES AJUSTE'!E47</f>
        <v>-5418.55</v>
      </c>
      <c r="F223" s="292">
        <f t="shared" si="7"/>
        <v>673729.0199999999</v>
      </c>
      <c r="G223" s="284">
        <v>44593</v>
      </c>
      <c r="H223" s="285"/>
      <c r="I223" s="285"/>
      <c r="J223" s="285"/>
      <c r="K223" s="285"/>
      <c r="L223" s="285"/>
      <c r="M223" s="285"/>
      <c r="N223" s="285"/>
    </row>
    <row r="224" spans="1:14">
      <c r="A224" s="290" t="s">
        <v>28</v>
      </c>
      <c r="B224" s="291">
        <f>+'[10]DIST ANTES AJUSTE'!B48</f>
        <v>368400.78</v>
      </c>
      <c r="C224" s="291">
        <f>+'[10]DIST ANTES AJUSTE'!C48</f>
        <v>64181.58</v>
      </c>
      <c r="D224" s="291">
        <f>+'[10]DIST ANTES AJUSTE'!D48</f>
        <v>377169.25</v>
      </c>
      <c r="E224" s="291">
        <f>+'[10]DIST ANTES AJUSTE'!E48</f>
        <v>-5001.8999999999996</v>
      </c>
      <c r="F224" s="292">
        <f t="shared" si="7"/>
        <v>804749.71000000008</v>
      </c>
      <c r="G224" s="284">
        <v>44593</v>
      </c>
      <c r="H224" s="285"/>
      <c r="I224" s="285"/>
      <c r="J224" s="285"/>
      <c r="K224" s="285"/>
      <c r="L224" s="285"/>
      <c r="M224" s="285"/>
      <c r="N224" s="285"/>
    </row>
    <row r="225" spans="1:14">
      <c r="A225" s="290" t="s">
        <v>29</v>
      </c>
      <c r="B225" s="291">
        <f>+'[10]DIST ANTES AJUSTE'!B49</f>
        <v>970118.55</v>
      </c>
      <c r="C225" s="291">
        <f>+'[10]DIST ANTES AJUSTE'!C49</f>
        <v>169010.88</v>
      </c>
      <c r="D225" s="291">
        <f>+'[10]DIST ANTES AJUSTE'!D49</f>
        <v>324088.89</v>
      </c>
      <c r="E225" s="291">
        <f>+'[10]DIST ANTES AJUSTE'!E49</f>
        <v>-13171.63</v>
      </c>
      <c r="F225" s="292">
        <f t="shared" si="7"/>
        <v>1450046.6900000004</v>
      </c>
      <c r="G225" s="284">
        <v>44593</v>
      </c>
      <c r="H225" s="285"/>
      <c r="I225" s="285"/>
      <c r="J225" s="285"/>
      <c r="K225" s="285"/>
      <c r="L225" s="285"/>
      <c r="M225" s="285"/>
      <c r="N225" s="285"/>
    </row>
    <row r="226" spans="1:14">
      <c r="A226" s="290" t="s">
        <v>30</v>
      </c>
      <c r="B226" s="291">
        <f>+'[10]DIST ANTES AJUSTE'!B50</f>
        <v>1994963.09</v>
      </c>
      <c r="C226" s="291">
        <f>+'[10]DIST ANTES AJUSTE'!C50</f>
        <v>347555.95</v>
      </c>
      <c r="D226" s="291">
        <f>+'[10]DIST ANTES AJUSTE'!D50</f>
        <v>337677.12</v>
      </c>
      <c r="E226" s="291">
        <f>+'[10]DIST ANTES AJUSTE'!E50</f>
        <v>-27086.3</v>
      </c>
      <c r="F226" s="292">
        <f t="shared" si="7"/>
        <v>2653109.8600000003</v>
      </c>
      <c r="G226" s="284">
        <v>44593</v>
      </c>
      <c r="H226" s="285"/>
      <c r="I226" s="285"/>
      <c r="J226" s="285"/>
      <c r="K226" s="285"/>
      <c r="L226" s="285"/>
      <c r="M226" s="285"/>
      <c r="N226" s="285"/>
    </row>
    <row r="227" spans="1:14">
      <c r="A227" s="290" t="s">
        <v>346</v>
      </c>
      <c r="B227" s="291">
        <f>+'[10]DIST ANTES AJUSTE'!B51</f>
        <v>12988317.92</v>
      </c>
      <c r="C227" s="291">
        <f>+'[10]DIST ANTES AJUSTE'!C51</f>
        <v>2262782.3199999998</v>
      </c>
      <c r="D227" s="291">
        <f>+'[10]DIST ANTES AJUSTE'!D51</f>
        <v>1036331.16</v>
      </c>
      <c r="E227" s="291">
        <f>+'[10]DIST ANTES AJUSTE'!E51</f>
        <v>-176346.88</v>
      </c>
      <c r="F227" s="292">
        <f t="shared" si="7"/>
        <v>16111084.52</v>
      </c>
      <c r="G227" s="284">
        <v>44593</v>
      </c>
      <c r="H227" s="285"/>
      <c r="I227" s="285"/>
      <c r="J227" s="285"/>
      <c r="K227" s="285"/>
      <c r="L227" s="285"/>
      <c r="M227" s="285"/>
      <c r="N227" s="285"/>
    </row>
    <row r="228" spans="1:14">
      <c r="A228" s="290" t="s">
        <v>347</v>
      </c>
      <c r="B228" s="291">
        <f>+'[10]DIST ANTES AJUSTE'!B52</f>
        <v>24606591.219999999</v>
      </c>
      <c r="C228" s="291">
        <f>+'[10]DIST ANTES AJUSTE'!C52</f>
        <v>4286879.9400000004</v>
      </c>
      <c r="D228" s="291">
        <f>+'[10]DIST ANTES AJUSTE'!D52</f>
        <v>1840420.77</v>
      </c>
      <c r="E228" s="291">
        <f>+'[10]DIST ANTES AJUSTE'!E52</f>
        <v>-334092.18</v>
      </c>
      <c r="F228" s="292">
        <f t="shared" si="7"/>
        <v>30399799.75</v>
      </c>
      <c r="G228" s="284">
        <v>44593</v>
      </c>
      <c r="H228" s="285"/>
      <c r="I228" s="285"/>
      <c r="J228" s="285"/>
      <c r="K228" s="285"/>
      <c r="L228" s="285"/>
      <c r="M228" s="285"/>
      <c r="N228" s="285"/>
    </row>
    <row r="229" spans="1:14">
      <c r="A229" s="290" t="s">
        <v>31</v>
      </c>
      <c r="B229" s="291">
        <f>+'[10]DIST ANTES AJUSTE'!B53</f>
        <v>6992126.9400000004</v>
      </c>
      <c r="C229" s="291">
        <f>+'[10]DIST ANTES AJUSTE'!C53</f>
        <v>1218145.51</v>
      </c>
      <c r="D229" s="291">
        <f>+'[10]DIST ANTES AJUSTE'!D53</f>
        <v>615226.18999999994</v>
      </c>
      <c r="E229" s="291">
        <f>+'[10]DIST ANTES AJUSTE'!E53</f>
        <v>-94934.52</v>
      </c>
      <c r="F229" s="292">
        <f t="shared" si="7"/>
        <v>8730564.120000001</v>
      </c>
      <c r="G229" s="284">
        <v>44593</v>
      </c>
      <c r="H229" s="285"/>
      <c r="I229" s="285"/>
      <c r="J229" s="285"/>
      <c r="K229" s="285"/>
      <c r="L229" s="285"/>
      <c r="M229" s="285"/>
      <c r="N229" s="285"/>
    </row>
    <row r="230" spans="1:14">
      <c r="A230" s="290" t="s">
        <v>32</v>
      </c>
      <c r="B230" s="291">
        <f>+'[10]DIST ANTES AJUSTE'!B54</f>
        <v>3075569.4</v>
      </c>
      <c r="C230" s="291">
        <f>+'[10]DIST ANTES AJUSTE'!C54</f>
        <v>535815.65</v>
      </c>
      <c r="D230" s="291">
        <f>+'[10]DIST ANTES AJUSTE'!D54</f>
        <v>571757.59</v>
      </c>
      <c r="E230" s="291">
        <f>+'[10]DIST ANTES AJUSTE'!E54</f>
        <v>-41758.07</v>
      </c>
      <c r="F230" s="292">
        <f t="shared" si="7"/>
        <v>4141384.57</v>
      </c>
      <c r="G230" s="284">
        <v>44593</v>
      </c>
      <c r="H230" s="285"/>
      <c r="I230" s="285"/>
      <c r="J230" s="285"/>
      <c r="K230" s="285"/>
      <c r="L230" s="285"/>
      <c r="M230" s="285"/>
      <c r="N230" s="285"/>
    </row>
    <row r="231" spans="1:14">
      <c r="A231" s="290" t="s">
        <v>33</v>
      </c>
      <c r="B231" s="291">
        <f>+'[10]DIST ANTES AJUSTE'!B55</f>
        <v>554220.79</v>
      </c>
      <c r="C231" s="291">
        <f>+'[10]DIST ANTES AJUSTE'!C55</f>
        <v>96554.54</v>
      </c>
      <c r="D231" s="291">
        <f>+'[10]DIST ANTES AJUSTE'!D55</f>
        <v>189698.26</v>
      </c>
      <c r="E231" s="291">
        <f>+'[10]DIST ANTES AJUSTE'!E55</f>
        <v>-7524.85</v>
      </c>
      <c r="F231" s="292">
        <f t="shared" si="7"/>
        <v>832948.74000000011</v>
      </c>
      <c r="G231" s="284">
        <v>44593</v>
      </c>
      <c r="H231" s="285"/>
      <c r="I231" s="285"/>
      <c r="J231" s="285"/>
      <c r="K231" s="285"/>
      <c r="L231" s="285"/>
      <c r="M231" s="285"/>
      <c r="N231" s="285"/>
    </row>
    <row r="232" spans="1:14">
      <c r="A232" s="290" t="s">
        <v>34</v>
      </c>
      <c r="B232" s="291">
        <f>+'[10]DIST ANTES AJUSTE'!B56</f>
        <v>473527.12</v>
      </c>
      <c r="C232" s="291">
        <f>+'[10]DIST ANTES AJUSTE'!C56</f>
        <v>82496.350000000006</v>
      </c>
      <c r="D232" s="291">
        <f>+'[10]DIST ANTES AJUSTE'!D56</f>
        <v>156477.70000000001</v>
      </c>
      <c r="E232" s="291">
        <f>+'[10]DIST ANTES AJUSTE'!E56</f>
        <v>-6429.24</v>
      </c>
      <c r="F232" s="292">
        <f t="shared" si="7"/>
        <v>706071.92999999993</v>
      </c>
      <c r="G232" s="284">
        <v>44593</v>
      </c>
      <c r="H232" s="285"/>
      <c r="I232" s="285"/>
      <c r="J232" s="285"/>
      <c r="K232" s="285"/>
      <c r="L232" s="285"/>
      <c r="M232" s="285"/>
      <c r="N232" s="285"/>
    </row>
    <row r="233" spans="1:14">
      <c r="A233" s="293" t="s">
        <v>36</v>
      </c>
      <c r="B233" s="294">
        <f t="shared" ref="B233:E233" si="8">SUM(B182:B232)</f>
        <v>196982513.57999992</v>
      </c>
      <c r="C233" s="294">
        <f t="shared" si="8"/>
        <v>34317649.979999989</v>
      </c>
      <c r="D233" s="294">
        <f t="shared" si="8"/>
        <v>21952820.969999999</v>
      </c>
      <c r="E233" s="294">
        <f t="shared" si="8"/>
        <v>-2674499.6</v>
      </c>
      <c r="F233" s="292">
        <f t="shared" si="7"/>
        <v>250578484.92999992</v>
      </c>
      <c r="G233" s="284">
        <v>44593</v>
      </c>
      <c r="H233" s="285"/>
      <c r="I233" s="285"/>
      <c r="J233" s="285"/>
      <c r="K233" s="285"/>
      <c r="L233" s="285"/>
      <c r="M233" s="285"/>
      <c r="N233" s="285"/>
    </row>
    <row r="237" spans="1:14">
      <c r="A237" s="282" t="s">
        <v>364</v>
      </c>
    </row>
    <row r="238" spans="1:14">
      <c r="A238" s="314" t="s">
        <v>365</v>
      </c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</row>
    <row r="239" spans="1:14" ht="63">
      <c r="A239" s="286" t="s">
        <v>206</v>
      </c>
      <c r="B239" s="287" t="s">
        <v>207</v>
      </c>
      <c r="C239" s="287" t="s">
        <v>153</v>
      </c>
      <c r="D239" s="284" t="s">
        <v>356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0" spans="1:14">
      <c r="A240" s="290" t="s">
        <v>1</v>
      </c>
      <c r="B240" s="291">
        <f>+[11]DIST!$B6</f>
        <v>-2191.35</v>
      </c>
      <c r="C240" s="292">
        <f t="shared" ref="C240:C291" si="9">SUM(B240:B240)</f>
        <v>-2191.35</v>
      </c>
      <c r="D240" s="284">
        <v>44593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</row>
    <row r="241" spans="1:14" ht="15" customHeight="1">
      <c r="A241" s="290" t="s">
        <v>2</v>
      </c>
      <c r="B241" s="291">
        <f>+[11]DIST!$B7</f>
        <v>-3977.35</v>
      </c>
      <c r="C241" s="292">
        <f t="shared" si="9"/>
        <v>-3977.35</v>
      </c>
      <c r="D241" s="284">
        <v>44593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</row>
    <row r="242" spans="1:14">
      <c r="A242" s="290" t="s">
        <v>331</v>
      </c>
      <c r="B242" s="291">
        <f>+[11]DIST!$B8</f>
        <v>-4914.24</v>
      </c>
      <c r="C242" s="292">
        <f t="shared" si="9"/>
        <v>-4914.24</v>
      </c>
      <c r="D242" s="284">
        <v>44593</v>
      </c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</row>
    <row r="243" spans="1:14">
      <c r="A243" s="290" t="s">
        <v>3</v>
      </c>
      <c r="B243" s="291">
        <f>+[11]DIST!$B9</f>
        <v>-18860.650000000001</v>
      </c>
      <c r="C243" s="292">
        <f t="shared" si="9"/>
        <v>-18860.650000000001</v>
      </c>
      <c r="D243" s="284">
        <v>44593</v>
      </c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</row>
    <row r="244" spans="1:14">
      <c r="A244" s="290" t="s">
        <v>332</v>
      </c>
      <c r="B244" s="291">
        <f>+[11]DIST!$B10</f>
        <v>-15632.56</v>
      </c>
      <c r="C244" s="292">
        <f t="shared" si="9"/>
        <v>-15632.56</v>
      </c>
      <c r="D244" s="284">
        <v>44593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</row>
    <row r="245" spans="1:14">
      <c r="A245" s="290" t="s">
        <v>4</v>
      </c>
      <c r="B245" s="291">
        <f>+[11]DIST!$B11</f>
        <v>-258026.25</v>
      </c>
      <c r="C245" s="292">
        <f t="shared" si="9"/>
        <v>-258026.25</v>
      </c>
      <c r="D245" s="284">
        <v>44593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</row>
    <row r="246" spans="1:14">
      <c r="A246" s="290" t="s">
        <v>5</v>
      </c>
      <c r="B246" s="291">
        <f>+[11]DIST!$B12</f>
        <v>-14340.35</v>
      </c>
      <c r="C246" s="292">
        <f t="shared" si="9"/>
        <v>-14340.35</v>
      </c>
      <c r="D246" s="284">
        <v>44593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</row>
    <row r="247" spans="1:14">
      <c r="A247" s="290" t="s">
        <v>6</v>
      </c>
      <c r="B247" s="291">
        <f>+[11]DIST!$B13</f>
        <v>-4151.91</v>
      </c>
      <c r="C247" s="292">
        <f t="shared" si="9"/>
        <v>-4151.91</v>
      </c>
      <c r="D247" s="284">
        <v>44593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</row>
    <row r="248" spans="1:14">
      <c r="A248" s="290" t="s">
        <v>333</v>
      </c>
      <c r="B248" s="291">
        <f>+[11]DIST!$B14</f>
        <v>-41625.49</v>
      </c>
      <c r="C248" s="292">
        <f t="shared" si="9"/>
        <v>-41625.49</v>
      </c>
      <c r="D248" s="284">
        <v>44593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</row>
    <row r="249" spans="1:14">
      <c r="A249" s="290" t="s">
        <v>334</v>
      </c>
      <c r="B249" s="291">
        <f>+[11]DIST!$B15</f>
        <v>-29375.56</v>
      </c>
      <c r="C249" s="292">
        <f t="shared" si="9"/>
        <v>-29375.56</v>
      </c>
      <c r="D249" s="284">
        <v>44593</v>
      </c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</row>
    <row r="250" spans="1:14">
      <c r="A250" s="290" t="s">
        <v>335</v>
      </c>
      <c r="B250" s="291">
        <f>+[11]DIST!$B16</f>
        <v>-10891.94</v>
      </c>
      <c r="C250" s="292">
        <f t="shared" si="9"/>
        <v>-10891.94</v>
      </c>
      <c r="D250" s="284">
        <v>44593</v>
      </c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</row>
    <row r="251" spans="1:14">
      <c r="A251" s="290" t="s">
        <v>7</v>
      </c>
      <c r="B251" s="291">
        <f>+[11]DIST!$B17</f>
        <v>-14191.17</v>
      </c>
      <c r="C251" s="292">
        <f t="shared" si="9"/>
        <v>-14191.17</v>
      </c>
      <c r="D251" s="284">
        <v>44593</v>
      </c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</row>
    <row r="252" spans="1:14">
      <c r="A252" s="290" t="s">
        <v>336</v>
      </c>
      <c r="B252" s="291">
        <f>+[11]DIST!$B18</f>
        <v>-21729.06</v>
      </c>
      <c r="C252" s="292">
        <f t="shared" si="9"/>
        <v>-21729.06</v>
      </c>
      <c r="D252" s="284">
        <v>44593</v>
      </c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</row>
    <row r="253" spans="1:14">
      <c r="A253" s="290" t="s">
        <v>8</v>
      </c>
      <c r="B253" s="291">
        <f>+[11]DIST!$B19</f>
        <v>-31758.73</v>
      </c>
      <c r="C253" s="292">
        <f t="shared" si="9"/>
        <v>-31758.73</v>
      </c>
      <c r="D253" s="284">
        <v>44593</v>
      </c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</row>
    <row r="254" spans="1:14">
      <c r="A254" s="290" t="s">
        <v>9</v>
      </c>
      <c r="B254" s="291">
        <f>+[11]DIST!$B20</f>
        <v>-4598.51</v>
      </c>
      <c r="C254" s="292">
        <f t="shared" si="9"/>
        <v>-4598.51</v>
      </c>
      <c r="D254" s="284">
        <v>44593</v>
      </c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</row>
    <row r="255" spans="1:14">
      <c r="A255" s="290" t="s">
        <v>337</v>
      </c>
      <c r="B255" s="291">
        <f>+[11]DIST!$B21</f>
        <v>-3311.99</v>
      </c>
      <c r="C255" s="292">
        <f t="shared" si="9"/>
        <v>-3311.99</v>
      </c>
      <c r="D255" s="284">
        <v>44593</v>
      </c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</row>
    <row r="256" spans="1:14">
      <c r="A256" s="290" t="s">
        <v>10</v>
      </c>
      <c r="B256" s="291">
        <f>+[11]DIST!$B22</f>
        <v>-29648.78</v>
      </c>
      <c r="C256" s="292">
        <f t="shared" si="9"/>
        <v>-29648.78</v>
      </c>
      <c r="D256" s="284">
        <v>44593</v>
      </c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</row>
    <row r="257" spans="1:14">
      <c r="A257" s="290" t="s">
        <v>338</v>
      </c>
      <c r="B257" s="291">
        <f>+[11]DIST!$B23</f>
        <v>-118576.38</v>
      </c>
      <c r="C257" s="292">
        <f t="shared" si="9"/>
        <v>-118576.38</v>
      </c>
      <c r="D257" s="284">
        <v>44593</v>
      </c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</row>
    <row r="258" spans="1:14">
      <c r="A258" s="290" t="s">
        <v>11</v>
      </c>
      <c r="B258" s="291">
        <f>+[11]DIST!$B24</f>
        <v>-10137.19</v>
      </c>
      <c r="C258" s="292">
        <f t="shared" si="9"/>
        <v>-10137.19</v>
      </c>
      <c r="D258" s="284">
        <v>44593</v>
      </c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</row>
    <row r="259" spans="1:14">
      <c r="A259" s="290" t="s">
        <v>12</v>
      </c>
      <c r="B259" s="291">
        <f>+[11]DIST!$B25</f>
        <v>-204712.56</v>
      </c>
      <c r="C259" s="292">
        <f t="shared" si="9"/>
        <v>-204712.56</v>
      </c>
      <c r="D259" s="284">
        <v>44593</v>
      </c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</row>
    <row r="260" spans="1:14">
      <c r="A260" s="290" t="s">
        <v>339</v>
      </c>
      <c r="B260" s="291">
        <f>+[11]DIST!$B26</f>
        <v>-13695.56</v>
      </c>
      <c r="C260" s="292">
        <f t="shared" si="9"/>
        <v>-13695.56</v>
      </c>
      <c r="D260" s="284">
        <v>44593</v>
      </c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</row>
    <row r="261" spans="1:14">
      <c r="A261" s="290" t="s">
        <v>13</v>
      </c>
      <c r="B261" s="291">
        <f>+[11]DIST!$B27</f>
        <v>-2688.18</v>
      </c>
      <c r="C261" s="292">
        <f t="shared" si="9"/>
        <v>-2688.18</v>
      </c>
      <c r="D261" s="284">
        <v>44593</v>
      </c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</row>
    <row r="262" spans="1:14">
      <c r="A262" s="290" t="s">
        <v>14</v>
      </c>
      <c r="B262" s="291">
        <f>+[11]DIST!$B28</f>
        <v>-7696.42</v>
      </c>
      <c r="C262" s="292">
        <f t="shared" si="9"/>
        <v>-7696.42</v>
      </c>
      <c r="D262" s="284">
        <v>44593</v>
      </c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</row>
    <row r="263" spans="1:14">
      <c r="A263" s="290" t="s">
        <v>15</v>
      </c>
      <c r="B263" s="291">
        <f>+[11]DIST!$B29</f>
        <v>-28449.15</v>
      </c>
      <c r="C263" s="292">
        <f t="shared" si="9"/>
        <v>-28449.15</v>
      </c>
      <c r="D263" s="284">
        <v>44593</v>
      </c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</row>
    <row r="264" spans="1:14">
      <c r="A264" s="290" t="s">
        <v>16</v>
      </c>
      <c r="B264" s="291">
        <f>+[11]DIST!$B30</f>
        <v>-199684.14</v>
      </c>
      <c r="C264" s="292">
        <f t="shared" si="9"/>
        <v>-199684.14</v>
      </c>
      <c r="D264" s="284">
        <v>44593</v>
      </c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</row>
    <row r="265" spans="1:14">
      <c r="A265" s="290" t="s">
        <v>340</v>
      </c>
      <c r="B265" s="291">
        <f>+[11]DIST!$B31</f>
        <v>-2802.88</v>
      </c>
      <c r="C265" s="292">
        <f t="shared" si="9"/>
        <v>-2802.88</v>
      </c>
      <c r="D265" s="284">
        <v>44593</v>
      </c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</row>
    <row r="266" spans="1:14">
      <c r="A266" s="290" t="s">
        <v>17</v>
      </c>
      <c r="B266" s="291">
        <f>+[11]DIST!$B32</f>
        <v>-5322.98</v>
      </c>
      <c r="C266" s="292">
        <f t="shared" si="9"/>
        <v>-5322.98</v>
      </c>
      <c r="D266" s="284">
        <v>44593</v>
      </c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</row>
    <row r="267" spans="1:14">
      <c r="A267" s="290" t="s">
        <v>18</v>
      </c>
      <c r="B267" s="291">
        <f>+[11]DIST!$B33</f>
        <v>-4018.04</v>
      </c>
      <c r="C267" s="292">
        <f t="shared" si="9"/>
        <v>-4018.04</v>
      </c>
      <c r="D267" s="284">
        <v>44593</v>
      </c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</row>
    <row r="268" spans="1:14">
      <c r="A268" s="290" t="s">
        <v>19</v>
      </c>
      <c r="B268" s="291">
        <f>+[11]DIST!$B34</f>
        <v>-4697.83</v>
      </c>
      <c r="C268" s="292">
        <f t="shared" si="9"/>
        <v>-4697.83</v>
      </c>
      <c r="D268" s="284">
        <v>44593</v>
      </c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</row>
    <row r="269" spans="1:14">
      <c r="A269" s="290" t="s">
        <v>20</v>
      </c>
      <c r="B269" s="291">
        <f>+[11]DIST!$B35</f>
        <v>-4904.79</v>
      </c>
      <c r="C269" s="292">
        <f t="shared" si="9"/>
        <v>-4904.79</v>
      </c>
      <c r="D269" s="284">
        <v>44593</v>
      </c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</row>
    <row r="270" spans="1:14">
      <c r="A270" s="290" t="s">
        <v>341</v>
      </c>
      <c r="B270" s="291">
        <f>+[11]DIST!$B36</f>
        <v>-146048.68</v>
      </c>
      <c r="C270" s="292">
        <f t="shared" si="9"/>
        <v>-146048.68</v>
      </c>
      <c r="D270" s="284">
        <v>44593</v>
      </c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</row>
    <row r="271" spans="1:14">
      <c r="A271" s="290" t="s">
        <v>21</v>
      </c>
      <c r="B271" s="291">
        <f>+[11]DIST!$B37</f>
        <v>-11657.89</v>
      </c>
      <c r="C271" s="292">
        <f t="shared" si="9"/>
        <v>-11657.89</v>
      </c>
      <c r="D271" s="284">
        <v>44593</v>
      </c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</row>
    <row r="272" spans="1:14">
      <c r="A272" s="290" t="s">
        <v>22</v>
      </c>
      <c r="B272" s="291">
        <f>+[11]DIST!$B38</f>
        <v>-32533.99</v>
      </c>
      <c r="C272" s="292">
        <f t="shared" si="9"/>
        <v>-32533.99</v>
      </c>
      <c r="D272" s="284">
        <v>44593</v>
      </c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</row>
    <row r="273" spans="1:14">
      <c r="A273" s="290" t="s">
        <v>342</v>
      </c>
      <c r="B273" s="291">
        <f>+[11]DIST!$B39</f>
        <v>-5932.35</v>
      </c>
      <c r="C273" s="292">
        <f t="shared" si="9"/>
        <v>-5932.35</v>
      </c>
      <c r="D273" s="284">
        <v>44593</v>
      </c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</row>
    <row r="274" spans="1:14">
      <c r="A274" s="290" t="s">
        <v>23</v>
      </c>
      <c r="B274" s="291">
        <f>+[11]DIST!$B40</f>
        <v>-1086.18</v>
      </c>
      <c r="C274" s="292">
        <f t="shared" si="9"/>
        <v>-1086.18</v>
      </c>
      <c r="D274" s="284">
        <v>44593</v>
      </c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</row>
    <row r="275" spans="1:14">
      <c r="A275" s="290" t="s">
        <v>24</v>
      </c>
      <c r="B275" s="291">
        <f>+[11]DIST!$B41</f>
        <v>-8475.8700000000008</v>
      </c>
      <c r="C275" s="292">
        <f t="shared" si="9"/>
        <v>-8475.8700000000008</v>
      </c>
      <c r="D275" s="284">
        <v>44593</v>
      </c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</row>
    <row r="276" spans="1:14">
      <c r="A276" s="290" t="s">
        <v>25</v>
      </c>
      <c r="B276" s="291">
        <f>+[11]DIST!$B42</f>
        <v>-11051.54</v>
      </c>
      <c r="C276" s="292">
        <f t="shared" si="9"/>
        <v>-11051.54</v>
      </c>
      <c r="D276" s="284">
        <v>44593</v>
      </c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</row>
    <row r="277" spans="1:14">
      <c r="A277" s="290" t="s">
        <v>26</v>
      </c>
      <c r="B277" s="291">
        <f>+[11]DIST!$B43</f>
        <v>-25210.07</v>
      </c>
      <c r="C277" s="292">
        <f t="shared" si="9"/>
        <v>-25210.07</v>
      </c>
      <c r="D277" s="284">
        <v>44593</v>
      </c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</row>
    <row r="278" spans="1:14">
      <c r="A278" s="290" t="s">
        <v>27</v>
      </c>
      <c r="B278" s="291">
        <f>+[11]DIST!$B44</f>
        <v>-852089.18</v>
      </c>
      <c r="C278" s="292">
        <f t="shared" si="9"/>
        <v>-852089.18</v>
      </c>
      <c r="D278" s="284">
        <v>44593</v>
      </c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</row>
    <row r="279" spans="1:14">
      <c r="A279" s="290" t="s">
        <v>343</v>
      </c>
      <c r="B279" s="291">
        <f>+[11]DIST!$B45</f>
        <v>-5563</v>
      </c>
      <c r="C279" s="292">
        <f t="shared" si="9"/>
        <v>-5563</v>
      </c>
      <c r="D279" s="284">
        <v>44593</v>
      </c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</row>
    <row r="280" spans="1:14">
      <c r="A280" s="290" t="s">
        <v>344</v>
      </c>
      <c r="B280" s="291">
        <f>+[11]DIST!$B46</f>
        <v>-40605.97</v>
      </c>
      <c r="C280" s="292">
        <f t="shared" si="9"/>
        <v>-40605.97</v>
      </c>
      <c r="D280" s="284">
        <v>44593</v>
      </c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</row>
    <row r="281" spans="1:14">
      <c r="A281" s="290" t="s">
        <v>345</v>
      </c>
      <c r="B281" s="291">
        <f>+[11]DIST!$B47</f>
        <v>-6230.56</v>
      </c>
      <c r="C281" s="292">
        <f t="shared" si="9"/>
        <v>-6230.56</v>
      </c>
      <c r="D281" s="284">
        <v>44593</v>
      </c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</row>
    <row r="282" spans="1:14">
      <c r="A282" s="290" t="s">
        <v>28</v>
      </c>
      <c r="B282" s="291">
        <f>+[11]DIST!$B48</f>
        <v>-5751.48</v>
      </c>
      <c r="C282" s="292">
        <f t="shared" si="9"/>
        <v>-5751.48</v>
      </c>
      <c r="D282" s="284">
        <v>44593</v>
      </c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</row>
    <row r="283" spans="1:14">
      <c r="A283" s="290" t="s">
        <v>29</v>
      </c>
      <c r="B283" s="291">
        <f>+[11]DIST!$B49</f>
        <v>-15145.51</v>
      </c>
      <c r="C283" s="292">
        <f t="shared" si="9"/>
        <v>-15145.51</v>
      </c>
      <c r="D283" s="284">
        <v>44593</v>
      </c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</row>
    <row r="284" spans="1:14">
      <c r="A284" s="290" t="s">
        <v>30</v>
      </c>
      <c r="B284" s="291">
        <f>+[11]DIST!$B50</f>
        <v>-31145.4</v>
      </c>
      <c r="C284" s="292">
        <f t="shared" si="9"/>
        <v>-31145.4</v>
      </c>
      <c r="D284" s="284">
        <v>44593</v>
      </c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</row>
    <row r="285" spans="1:14">
      <c r="A285" s="290" t="s">
        <v>346</v>
      </c>
      <c r="B285" s="291">
        <f>+[11]DIST!$B51</f>
        <v>-202773.83</v>
      </c>
      <c r="C285" s="292">
        <f t="shared" si="9"/>
        <v>-202773.83</v>
      </c>
      <c r="D285" s="284">
        <v>44593</v>
      </c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</row>
    <row r="286" spans="1:14">
      <c r="A286" s="290" t="s">
        <v>347</v>
      </c>
      <c r="B286" s="291">
        <f>+[11]DIST!$B52</f>
        <v>-384158.51</v>
      </c>
      <c r="C286" s="292">
        <f t="shared" si="9"/>
        <v>-384158.51</v>
      </c>
      <c r="D286" s="284">
        <v>44593</v>
      </c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</row>
    <row r="287" spans="1:14">
      <c r="A287" s="290" t="s">
        <v>31</v>
      </c>
      <c r="B287" s="291">
        <f>+[11]DIST!$B53</f>
        <v>-109161.2</v>
      </c>
      <c r="C287" s="292">
        <f t="shared" si="9"/>
        <v>-109161.2</v>
      </c>
      <c r="D287" s="284">
        <v>44593</v>
      </c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</row>
    <row r="288" spans="1:14">
      <c r="A288" s="290" t="s">
        <v>32</v>
      </c>
      <c r="B288" s="291">
        <f>+[11]DIST!$B54</f>
        <v>-48015.839999999997</v>
      </c>
      <c r="C288" s="292">
        <f t="shared" si="9"/>
        <v>-48015.839999999997</v>
      </c>
      <c r="D288" s="284">
        <v>44593</v>
      </c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</row>
    <row r="289" spans="1:14">
      <c r="A289" s="290" t="s">
        <v>33</v>
      </c>
      <c r="B289" s="291">
        <f>+[11]DIST!$B55</f>
        <v>-8652.5</v>
      </c>
      <c r="C289" s="292">
        <f t="shared" si="9"/>
        <v>-8652.5</v>
      </c>
      <c r="D289" s="284">
        <v>44593</v>
      </c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</row>
    <row r="290" spans="1:14">
      <c r="A290" s="290" t="s">
        <v>34</v>
      </c>
      <c r="B290" s="291">
        <f>+[11]DIST!$B56</f>
        <v>-7392.71</v>
      </c>
      <c r="C290" s="292">
        <f t="shared" si="9"/>
        <v>-7392.71</v>
      </c>
      <c r="D290" s="284">
        <v>44593</v>
      </c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</row>
    <row r="291" spans="1:14">
      <c r="A291" s="293" t="s">
        <v>36</v>
      </c>
      <c r="B291" s="294">
        <f t="shared" ref="B291" si="10">SUM(B240:B290)</f>
        <v>-3075294.25</v>
      </c>
      <c r="C291" s="292">
        <f t="shared" si="9"/>
        <v>-3075294.25</v>
      </c>
      <c r="D291" s="284">
        <v>44593</v>
      </c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</row>
    <row r="295" spans="1:14">
      <c r="A295" s="282" t="s">
        <v>366</v>
      </c>
    </row>
    <row r="296" spans="1:14">
      <c r="A296" s="314" t="s">
        <v>367</v>
      </c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</row>
    <row r="297" spans="1:14" ht="63">
      <c r="A297" s="286" t="s">
        <v>206</v>
      </c>
      <c r="B297" s="287" t="s">
        <v>207</v>
      </c>
      <c r="C297" s="287" t="s">
        <v>208</v>
      </c>
      <c r="D297" s="287" t="s">
        <v>211</v>
      </c>
      <c r="E297" s="287" t="s">
        <v>153</v>
      </c>
      <c r="F297" s="284" t="s">
        <v>356</v>
      </c>
      <c r="G297" s="285"/>
      <c r="H297" s="285"/>
      <c r="I297" s="285"/>
      <c r="J297" s="285"/>
      <c r="K297" s="285"/>
      <c r="L297" s="285"/>
      <c r="M297" s="285"/>
      <c r="N297" s="285"/>
    </row>
    <row r="298" spans="1:14">
      <c r="A298" s="290" t="s">
        <v>1</v>
      </c>
      <c r="B298" s="301">
        <f>+'[12]DIST ANTES AJUSTE'!B6</f>
        <v>11151.06</v>
      </c>
      <c r="C298" s="301">
        <f>+'[12]DIST ANTES AJUSTE'!C6</f>
        <v>2982.35</v>
      </c>
      <c r="D298" s="301">
        <f>+'[12]DIST ANTES AJUSTE'!D6</f>
        <v>67.41</v>
      </c>
      <c r="E298" s="292">
        <f t="shared" ref="E298:E349" si="11">SUM(B298:D298)</f>
        <v>14200.82</v>
      </c>
      <c r="F298" s="284">
        <v>44593</v>
      </c>
      <c r="G298" s="285"/>
      <c r="H298" s="285"/>
      <c r="I298" s="285"/>
      <c r="J298" s="285"/>
      <c r="K298" s="285"/>
      <c r="L298" s="285"/>
      <c r="M298" s="285"/>
      <c r="N298" s="285"/>
    </row>
    <row r="299" spans="1:14" ht="15" customHeight="1">
      <c r="A299" s="290" t="s">
        <v>2</v>
      </c>
      <c r="B299" s="301">
        <f>+'[12]DIST ANTES AJUSTE'!B7</f>
        <v>20239.419999999998</v>
      </c>
      <c r="C299" s="301">
        <f>+'[12]DIST ANTES AJUSTE'!C7</f>
        <v>5413.03</v>
      </c>
      <c r="D299" s="301">
        <f>+'[12]DIST ANTES AJUSTE'!D7</f>
        <v>122.36</v>
      </c>
      <c r="E299" s="292">
        <f t="shared" si="11"/>
        <v>25774.809999999998</v>
      </c>
      <c r="F299" s="284">
        <v>44593</v>
      </c>
      <c r="G299" s="285"/>
      <c r="H299" s="285"/>
      <c r="I299" s="285"/>
      <c r="J299" s="285"/>
      <c r="K299" s="285"/>
      <c r="L299" s="285"/>
      <c r="M299" s="285"/>
      <c r="N299" s="285"/>
    </row>
    <row r="300" spans="1:14">
      <c r="A300" s="290" t="s">
        <v>331</v>
      </c>
      <c r="B300" s="301">
        <f>+'[12]DIST ANTES AJUSTE'!B8</f>
        <v>25006.94</v>
      </c>
      <c r="C300" s="301">
        <f>+'[12]DIST ANTES AJUSTE'!C8</f>
        <v>6688.1</v>
      </c>
      <c r="D300" s="301">
        <f>+'[12]DIST ANTES AJUSTE'!D8</f>
        <v>151.18</v>
      </c>
      <c r="E300" s="292">
        <f t="shared" si="11"/>
        <v>31846.22</v>
      </c>
      <c r="F300" s="284">
        <v>44593</v>
      </c>
      <c r="G300" s="285"/>
      <c r="H300" s="285"/>
      <c r="I300" s="285"/>
      <c r="J300" s="285"/>
      <c r="K300" s="285"/>
      <c r="L300" s="285"/>
      <c r="M300" s="285"/>
      <c r="N300" s="285"/>
    </row>
    <row r="301" spans="1:14">
      <c r="A301" s="290" t="s">
        <v>3</v>
      </c>
      <c r="B301" s="301">
        <f>+'[12]DIST ANTES AJUSTE'!B9</f>
        <v>95975.59</v>
      </c>
      <c r="C301" s="301">
        <f>+'[12]DIST ANTES AJUSTE'!C9</f>
        <v>25668.65</v>
      </c>
      <c r="D301" s="301">
        <f>+'[12]DIST ANTES AJUSTE'!D9</f>
        <v>580.21</v>
      </c>
      <c r="E301" s="292">
        <f t="shared" si="11"/>
        <v>122224.45</v>
      </c>
      <c r="F301" s="284">
        <v>44593</v>
      </c>
      <c r="G301" s="285"/>
      <c r="H301" s="285"/>
      <c r="I301" s="285"/>
      <c r="J301" s="285"/>
      <c r="K301" s="285"/>
      <c r="L301" s="285"/>
      <c r="M301" s="285"/>
      <c r="N301" s="285"/>
    </row>
    <row r="302" spans="1:14">
      <c r="A302" s="290" t="s">
        <v>332</v>
      </c>
      <c r="B302" s="301">
        <f>+'[12]DIST ANTES AJUSTE'!B10</f>
        <v>79548.92</v>
      </c>
      <c r="C302" s="301">
        <f>+'[12]DIST ANTES AJUSTE'!C10</f>
        <v>21275.34</v>
      </c>
      <c r="D302" s="301">
        <f>+'[12]DIST ANTES AJUSTE'!D10</f>
        <v>480.9</v>
      </c>
      <c r="E302" s="292">
        <f t="shared" si="11"/>
        <v>101305.15999999999</v>
      </c>
      <c r="F302" s="284">
        <v>44593</v>
      </c>
      <c r="G302" s="285"/>
      <c r="H302" s="285"/>
      <c r="I302" s="285"/>
      <c r="J302" s="285"/>
      <c r="K302" s="285"/>
      <c r="L302" s="285"/>
      <c r="M302" s="285"/>
      <c r="N302" s="285"/>
    </row>
    <row r="303" spans="1:14">
      <c r="A303" s="290" t="s">
        <v>4</v>
      </c>
      <c r="B303" s="301">
        <f>+'[12]DIST ANTES AJUSTE'!B11</f>
        <v>1313010.25</v>
      </c>
      <c r="C303" s="301">
        <f>+'[12]DIST ANTES AJUSTE'!C11</f>
        <v>351164.28</v>
      </c>
      <c r="D303" s="301">
        <f>+'[12]DIST ANTES AJUSTE'!D11</f>
        <v>7937.65</v>
      </c>
      <c r="E303" s="292">
        <f t="shared" si="11"/>
        <v>1672112.18</v>
      </c>
      <c r="F303" s="284">
        <v>44593</v>
      </c>
      <c r="G303" s="285"/>
      <c r="H303" s="285"/>
      <c r="I303" s="285"/>
      <c r="J303" s="285"/>
      <c r="K303" s="285"/>
      <c r="L303" s="285"/>
      <c r="M303" s="285"/>
      <c r="N303" s="285"/>
    </row>
    <row r="304" spans="1:14">
      <c r="A304" s="290" t="s">
        <v>5</v>
      </c>
      <c r="B304" s="301">
        <f>+'[12]DIST ANTES AJUSTE'!B12</f>
        <v>72973.320000000007</v>
      </c>
      <c r="C304" s="301">
        <f>+'[12]DIST ANTES AJUSTE'!C12</f>
        <v>19516.7</v>
      </c>
      <c r="D304" s="301">
        <f>+'[12]DIST ANTES AJUSTE'!D12</f>
        <v>441.15</v>
      </c>
      <c r="E304" s="292">
        <f t="shared" si="11"/>
        <v>92931.17</v>
      </c>
      <c r="F304" s="284">
        <v>44593</v>
      </c>
      <c r="G304" s="285"/>
      <c r="H304" s="285"/>
      <c r="I304" s="285"/>
      <c r="J304" s="285"/>
      <c r="K304" s="285"/>
      <c r="L304" s="285"/>
      <c r="M304" s="285"/>
      <c r="N304" s="285"/>
    </row>
    <row r="305" spans="1:14">
      <c r="A305" s="290" t="s">
        <v>6</v>
      </c>
      <c r="B305" s="301">
        <f>+'[12]DIST ANTES AJUSTE'!B13</f>
        <v>21127.72</v>
      </c>
      <c r="C305" s="301">
        <f>+'[12]DIST ANTES AJUSTE'!C13</f>
        <v>5650.6</v>
      </c>
      <c r="D305" s="301">
        <f>+'[12]DIST ANTES AJUSTE'!D13</f>
        <v>127.73</v>
      </c>
      <c r="E305" s="292">
        <f t="shared" si="11"/>
        <v>26906.05</v>
      </c>
      <c r="F305" s="284">
        <v>44593</v>
      </c>
      <c r="G305" s="285"/>
      <c r="H305" s="285"/>
      <c r="I305" s="285"/>
      <c r="J305" s="285"/>
      <c r="K305" s="285"/>
      <c r="L305" s="285"/>
      <c r="M305" s="285"/>
      <c r="N305" s="285"/>
    </row>
    <row r="306" spans="1:14">
      <c r="A306" s="290" t="s">
        <v>333</v>
      </c>
      <c r="B306" s="301">
        <f>+'[12]DIST ANTES AJUSTE'!B14</f>
        <v>211818.38</v>
      </c>
      <c r="C306" s="301">
        <f>+'[12]DIST ANTES AJUSTE'!C14</f>
        <v>56650.78</v>
      </c>
      <c r="D306" s="301">
        <f>+'[12]DIST ANTES AJUSTE'!D14</f>
        <v>1280.52</v>
      </c>
      <c r="E306" s="292">
        <f t="shared" si="11"/>
        <v>269749.68000000005</v>
      </c>
      <c r="F306" s="284">
        <v>44593</v>
      </c>
      <c r="G306" s="285"/>
      <c r="H306" s="285"/>
      <c r="I306" s="285"/>
      <c r="J306" s="285"/>
      <c r="K306" s="285"/>
      <c r="L306" s="285"/>
      <c r="M306" s="285"/>
      <c r="N306" s="285"/>
    </row>
    <row r="307" spans="1:14">
      <c r="A307" s="290" t="s">
        <v>334</v>
      </c>
      <c r="B307" s="301">
        <f>+'[12]DIST ANTES AJUSTE'!B15</f>
        <v>149482.51999999999</v>
      </c>
      <c r="C307" s="301">
        <f>+'[12]DIST ANTES AJUSTE'!C15</f>
        <v>39979.07</v>
      </c>
      <c r="D307" s="301">
        <f>+'[12]DIST ANTES AJUSTE'!D15</f>
        <v>903.68</v>
      </c>
      <c r="E307" s="292">
        <f t="shared" si="11"/>
        <v>190365.27</v>
      </c>
      <c r="F307" s="284">
        <v>44593</v>
      </c>
      <c r="G307" s="285"/>
      <c r="H307" s="285"/>
      <c r="I307" s="285"/>
      <c r="J307" s="285"/>
      <c r="K307" s="285"/>
      <c r="L307" s="285"/>
      <c r="M307" s="285"/>
      <c r="N307" s="285"/>
    </row>
    <row r="308" spans="1:14">
      <c r="A308" s="290" t="s">
        <v>335</v>
      </c>
      <c r="B308" s="301">
        <f>+'[12]DIST ANTES AJUSTE'!B16</f>
        <v>55425.49</v>
      </c>
      <c r="C308" s="301">
        <f>+'[12]DIST ANTES AJUSTE'!C16</f>
        <v>14823.53</v>
      </c>
      <c r="D308" s="301">
        <f>+'[12]DIST ANTES AJUSTE'!D16</f>
        <v>335.07</v>
      </c>
      <c r="E308" s="292">
        <f t="shared" si="11"/>
        <v>70584.090000000011</v>
      </c>
      <c r="F308" s="284">
        <v>44593</v>
      </c>
      <c r="G308" s="285"/>
      <c r="H308" s="285"/>
      <c r="I308" s="285"/>
      <c r="J308" s="285"/>
      <c r="K308" s="285"/>
      <c r="L308" s="285"/>
      <c r="M308" s="285"/>
      <c r="N308" s="285"/>
    </row>
    <row r="309" spans="1:14">
      <c r="A309" s="290" t="s">
        <v>7</v>
      </c>
      <c r="B309" s="301">
        <f>+'[12]DIST ANTES AJUSTE'!B17</f>
        <v>72214.17</v>
      </c>
      <c r="C309" s="301">
        <f>+'[12]DIST ANTES AJUSTE'!C17</f>
        <v>19313.66</v>
      </c>
      <c r="D309" s="301">
        <f>+'[12]DIST ANTES AJUSTE'!D17</f>
        <v>436.56</v>
      </c>
      <c r="E309" s="292">
        <f t="shared" si="11"/>
        <v>91964.39</v>
      </c>
      <c r="F309" s="284">
        <v>44593</v>
      </c>
      <c r="G309" s="285"/>
      <c r="H309" s="285"/>
      <c r="I309" s="285"/>
      <c r="J309" s="285"/>
      <c r="K309" s="285"/>
      <c r="L309" s="285"/>
      <c r="M309" s="285"/>
      <c r="N309" s="285"/>
    </row>
    <row r="310" spans="1:14">
      <c r="A310" s="290" t="s">
        <v>336</v>
      </c>
      <c r="B310" s="301">
        <f>+'[12]DIST ANTES AJUSTE'!B18</f>
        <v>110572.02</v>
      </c>
      <c r="C310" s="301">
        <f>+'[12]DIST ANTES AJUSTE'!C18</f>
        <v>29572.46</v>
      </c>
      <c r="D310" s="301">
        <f>+'[12]DIST ANTES AJUSTE'!D18</f>
        <v>668.45</v>
      </c>
      <c r="E310" s="292">
        <f t="shared" si="11"/>
        <v>140812.93000000002</v>
      </c>
      <c r="F310" s="284">
        <v>44593</v>
      </c>
      <c r="G310" s="285"/>
      <c r="H310" s="285"/>
      <c r="I310" s="285"/>
      <c r="J310" s="285"/>
      <c r="K310" s="285"/>
      <c r="L310" s="285"/>
      <c r="M310" s="285"/>
      <c r="N310" s="285"/>
    </row>
    <row r="311" spans="1:14">
      <c r="A311" s="290" t="s">
        <v>8</v>
      </c>
      <c r="B311" s="301">
        <f>+'[12]DIST ANTES AJUSTE'!B19</f>
        <v>161609.70000000001</v>
      </c>
      <c r="C311" s="301">
        <f>+'[12]DIST ANTES AJUSTE'!C19</f>
        <v>43222.48</v>
      </c>
      <c r="D311" s="301">
        <f>+'[12]DIST ANTES AJUSTE'!D19</f>
        <v>976.99</v>
      </c>
      <c r="E311" s="292">
        <f t="shared" si="11"/>
        <v>205809.17</v>
      </c>
      <c r="F311" s="284">
        <v>44593</v>
      </c>
      <c r="G311" s="285"/>
      <c r="H311" s="285"/>
      <c r="I311" s="285"/>
      <c r="J311" s="285"/>
      <c r="K311" s="285"/>
      <c r="L311" s="285"/>
      <c r="M311" s="285"/>
      <c r="N311" s="285"/>
    </row>
    <row r="312" spans="1:14">
      <c r="A312" s="290" t="s">
        <v>9</v>
      </c>
      <c r="B312" s="301">
        <f>+'[12]DIST ANTES AJUSTE'!B20</f>
        <v>23400.31</v>
      </c>
      <c r="C312" s="301">
        <f>+'[12]DIST ANTES AJUSTE'!C20</f>
        <v>6258.41</v>
      </c>
      <c r="D312" s="301">
        <f>+'[12]DIST ANTES AJUSTE'!D20</f>
        <v>141.46</v>
      </c>
      <c r="E312" s="292">
        <f t="shared" si="11"/>
        <v>29800.18</v>
      </c>
      <c r="F312" s="284">
        <v>44593</v>
      </c>
      <c r="G312" s="285"/>
      <c r="H312" s="285"/>
      <c r="I312" s="285"/>
      <c r="J312" s="285"/>
      <c r="K312" s="285"/>
      <c r="L312" s="285"/>
      <c r="M312" s="285"/>
      <c r="N312" s="285"/>
    </row>
    <row r="313" spans="1:14">
      <c r="A313" s="290" t="s">
        <v>337</v>
      </c>
      <c r="B313" s="301">
        <f>+'[12]DIST ANTES AJUSTE'!B21</f>
        <v>16853.63</v>
      </c>
      <c r="C313" s="301">
        <f>+'[12]DIST ANTES AJUSTE'!C21</f>
        <v>4507.5</v>
      </c>
      <c r="D313" s="301">
        <f>+'[12]DIST ANTES AJUSTE'!D21</f>
        <v>101.89</v>
      </c>
      <c r="E313" s="292">
        <f t="shared" si="11"/>
        <v>21463.02</v>
      </c>
      <c r="F313" s="284">
        <v>44593</v>
      </c>
      <c r="G313" s="285"/>
      <c r="H313" s="285"/>
      <c r="I313" s="285"/>
      <c r="J313" s="285"/>
      <c r="K313" s="285"/>
      <c r="L313" s="285"/>
      <c r="M313" s="285"/>
      <c r="N313" s="285"/>
    </row>
    <row r="314" spans="1:14">
      <c r="A314" s="290" t="s">
        <v>10</v>
      </c>
      <c r="B314" s="301">
        <f>+'[12]DIST ANTES AJUSTE'!B22</f>
        <v>150872.81</v>
      </c>
      <c r="C314" s="301">
        <f>+'[12]DIST ANTES AJUSTE'!C22</f>
        <v>40350.9</v>
      </c>
      <c r="D314" s="301">
        <f>+'[12]DIST ANTES AJUSTE'!D22</f>
        <v>912.08</v>
      </c>
      <c r="E314" s="292">
        <f t="shared" si="11"/>
        <v>192135.78999999998</v>
      </c>
      <c r="F314" s="284">
        <v>44593</v>
      </c>
      <c r="G314" s="285"/>
      <c r="H314" s="285"/>
      <c r="I314" s="285"/>
      <c r="J314" s="285"/>
      <c r="K314" s="285"/>
      <c r="L314" s="285"/>
      <c r="M314" s="285"/>
      <c r="N314" s="285"/>
    </row>
    <row r="315" spans="1:14">
      <c r="A315" s="290" t="s">
        <v>338</v>
      </c>
      <c r="B315" s="301">
        <f>+'[12]DIST ANTES AJUSTE'!B23</f>
        <v>603395.98</v>
      </c>
      <c r="C315" s="301">
        <f>+'[12]DIST ANTES AJUSTE'!C23</f>
        <v>161378.10999999999</v>
      </c>
      <c r="D315" s="301">
        <f>+'[12]DIST ANTES AJUSTE'!D23</f>
        <v>3647.76</v>
      </c>
      <c r="E315" s="292">
        <f t="shared" si="11"/>
        <v>768421.85</v>
      </c>
      <c r="F315" s="284">
        <v>44593</v>
      </c>
      <c r="G315" s="285"/>
      <c r="H315" s="285"/>
      <c r="I315" s="285"/>
      <c r="J315" s="285"/>
      <c r="K315" s="285"/>
      <c r="L315" s="285"/>
      <c r="M315" s="285"/>
      <c r="N315" s="285"/>
    </row>
    <row r="316" spans="1:14">
      <c r="A316" s="290" t="s">
        <v>11</v>
      </c>
      <c r="B316" s="301">
        <f>+'[12]DIST ANTES AJUSTE'!B24</f>
        <v>51584.82</v>
      </c>
      <c r="C316" s="301">
        <f>+'[12]DIST ANTES AJUSTE'!C24</f>
        <v>13796.35</v>
      </c>
      <c r="D316" s="301">
        <f>+'[12]DIST ANTES AJUSTE'!D24</f>
        <v>311.85000000000002</v>
      </c>
      <c r="E316" s="292">
        <f t="shared" si="11"/>
        <v>65693.02</v>
      </c>
      <c r="F316" s="284">
        <v>44593</v>
      </c>
      <c r="G316" s="285"/>
      <c r="H316" s="285"/>
      <c r="I316" s="285"/>
      <c r="J316" s="285"/>
      <c r="K316" s="285"/>
      <c r="L316" s="285"/>
      <c r="M316" s="285"/>
      <c r="N316" s="285"/>
    </row>
    <row r="317" spans="1:14">
      <c r="A317" s="290" t="s">
        <v>12</v>
      </c>
      <c r="B317" s="301">
        <f>+'[12]DIST ANTES AJUSTE'!B25</f>
        <v>1041714.54</v>
      </c>
      <c r="C317" s="301">
        <f>+'[12]DIST ANTES AJUSTE'!C25</f>
        <v>278606.31</v>
      </c>
      <c r="D317" s="301">
        <f>+'[12]DIST ANTES AJUSTE'!D25</f>
        <v>6297.57</v>
      </c>
      <c r="E317" s="292">
        <f t="shared" si="11"/>
        <v>1326618.4200000002</v>
      </c>
      <c r="F317" s="284">
        <v>44593</v>
      </c>
      <c r="G317" s="285"/>
      <c r="H317" s="285"/>
      <c r="I317" s="285"/>
      <c r="J317" s="285"/>
      <c r="K317" s="285"/>
      <c r="L317" s="285"/>
      <c r="M317" s="285"/>
      <c r="N317" s="285"/>
    </row>
    <row r="318" spans="1:14">
      <c r="A318" s="290" t="s">
        <v>339</v>
      </c>
      <c r="B318" s="301">
        <f>+'[12]DIST ANTES AJUSTE'!B26</f>
        <v>69692.19</v>
      </c>
      <c r="C318" s="301">
        <f>+'[12]DIST ANTES AJUSTE'!C26</f>
        <v>18639.16</v>
      </c>
      <c r="D318" s="301">
        <f>+'[12]DIST ANTES AJUSTE'!D26</f>
        <v>421.32</v>
      </c>
      <c r="E318" s="292">
        <f t="shared" si="11"/>
        <v>88752.670000000013</v>
      </c>
      <c r="F318" s="284">
        <v>44593</v>
      </c>
      <c r="G318" s="285"/>
      <c r="H318" s="285"/>
      <c r="I318" s="285"/>
      <c r="J318" s="285"/>
      <c r="K318" s="285"/>
      <c r="L318" s="285"/>
      <c r="M318" s="285"/>
      <c r="N318" s="285"/>
    </row>
    <row r="319" spans="1:14">
      <c r="A319" s="290" t="s">
        <v>13</v>
      </c>
      <c r="B319" s="301">
        <f>+'[12]DIST ANTES AJUSTE'!B27</f>
        <v>13679.28</v>
      </c>
      <c r="C319" s="301">
        <f>+'[12]DIST ANTES AJUSTE'!C27</f>
        <v>3658.52</v>
      </c>
      <c r="D319" s="301">
        <f>+'[12]DIST ANTES AJUSTE'!D27</f>
        <v>82.7</v>
      </c>
      <c r="E319" s="292">
        <f t="shared" si="11"/>
        <v>17420.5</v>
      </c>
      <c r="F319" s="284">
        <v>44593</v>
      </c>
      <c r="G319" s="285"/>
      <c r="H319" s="285"/>
      <c r="I319" s="285"/>
      <c r="J319" s="285"/>
      <c r="K319" s="285"/>
      <c r="L319" s="285"/>
      <c r="M319" s="285"/>
      <c r="N319" s="285"/>
    </row>
    <row r="320" spans="1:14">
      <c r="A320" s="290" t="s">
        <v>14</v>
      </c>
      <c r="B320" s="301">
        <f>+'[12]DIST ANTES AJUSTE'!B28</f>
        <v>39164.519999999997</v>
      </c>
      <c r="C320" s="301">
        <f>+'[12]DIST ANTES AJUSTE'!C28</f>
        <v>10474.540000000001</v>
      </c>
      <c r="D320" s="301">
        <f>+'[12]DIST ANTES AJUSTE'!D28</f>
        <v>236.76</v>
      </c>
      <c r="E320" s="292">
        <f t="shared" si="11"/>
        <v>49875.82</v>
      </c>
      <c r="F320" s="284">
        <v>44593</v>
      </c>
      <c r="G320" s="285"/>
      <c r="H320" s="285"/>
      <c r="I320" s="285"/>
      <c r="J320" s="285"/>
      <c r="K320" s="285"/>
      <c r="L320" s="285"/>
      <c r="M320" s="285"/>
      <c r="N320" s="285"/>
    </row>
    <row r="321" spans="1:14">
      <c r="A321" s="290" t="s">
        <v>15</v>
      </c>
      <c r="B321" s="301">
        <f>+'[12]DIST ANTES AJUSTE'!B29</f>
        <v>144768.31</v>
      </c>
      <c r="C321" s="301">
        <f>+'[12]DIST ANTES AJUSTE'!C29</f>
        <v>38718.25</v>
      </c>
      <c r="D321" s="301">
        <f>+'[12]DIST ANTES AJUSTE'!D29</f>
        <v>875.18</v>
      </c>
      <c r="E321" s="292">
        <f t="shared" si="11"/>
        <v>184361.74</v>
      </c>
      <c r="F321" s="284">
        <v>44593</v>
      </c>
      <c r="G321" s="285"/>
      <c r="H321" s="285"/>
      <c r="I321" s="285"/>
      <c r="J321" s="285"/>
      <c r="K321" s="285"/>
      <c r="L321" s="285"/>
      <c r="M321" s="285"/>
      <c r="N321" s="285"/>
    </row>
    <row r="322" spans="1:14">
      <c r="A322" s="290" t="s">
        <v>16</v>
      </c>
      <c r="B322" s="301">
        <f>+'[12]DIST ANTES AJUSTE'!B30</f>
        <v>1016126.56</v>
      </c>
      <c r="C322" s="301">
        <f>+'[12]DIST ANTES AJUSTE'!C30</f>
        <v>271762.81</v>
      </c>
      <c r="D322" s="301">
        <f>+'[12]DIST ANTES AJUSTE'!D30</f>
        <v>6142.88</v>
      </c>
      <c r="E322" s="292">
        <f t="shared" si="11"/>
        <v>1294032.25</v>
      </c>
      <c r="F322" s="284">
        <v>44593</v>
      </c>
      <c r="G322" s="285"/>
      <c r="H322" s="285"/>
      <c r="I322" s="285"/>
      <c r="J322" s="285"/>
      <c r="K322" s="285"/>
      <c r="L322" s="285"/>
      <c r="M322" s="285"/>
      <c r="N322" s="285"/>
    </row>
    <row r="323" spans="1:14">
      <c r="A323" s="290" t="s">
        <v>340</v>
      </c>
      <c r="B323" s="301">
        <f>+'[12]DIST ANTES AJUSTE'!B31</f>
        <v>14262.92</v>
      </c>
      <c r="C323" s="301">
        <f>+'[12]DIST ANTES AJUSTE'!C31</f>
        <v>3814.61</v>
      </c>
      <c r="D323" s="301">
        <f>+'[12]DIST ANTES AJUSTE'!D31</f>
        <v>86.22</v>
      </c>
      <c r="E323" s="292">
        <f t="shared" si="11"/>
        <v>18163.75</v>
      </c>
      <c r="F323" s="284">
        <v>44593</v>
      </c>
      <c r="G323" s="285"/>
      <c r="H323" s="285"/>
      <c r="I323" s="285"/>
      <c r="J323" s="285"/>
      <c r="K323" s="285"/>
      <c r="L323" s="285"/>
      <c r="M323" s="285"/>
      <c r="N323" s="285"/>
    </row>
    <row r="324" spans="1:14">
      <c r="A324" s="290" t="s">
        <v>17</v>
      </c>
      <c r="B324" s="301">
        <f>+'[12]DIST ANTES AJUSTE'!B32</f>
        <v>27086.9</v>
      </c>
      <c r="C324" s="301">
        <f>+'[12]DIST ANTES AJUSTE'!C32</f>
        <v>7244.38</v>
      </c>
      <c r="D324" s="301">
        <f>+'[12]DIST ANTES AJUSTE'!D32</f>
        <v>163.75</v>
      </c>
      <c r="E324" s="292">
        <f t="shared" si="11"/>
        <v>34495.03</v>
      </c>
      <c r="F324" s="284">
        <v>44593</v>
      </c>
      <c r="G324" s="285"/>
      <c r="H324" s="285"/>
      <c r="I324" s="285"/>
      <c r="J324" s="285"/>
      <c r="K324" s="285"/>
      <c r="L324" s="285"/>
      <c r="M324" s="285"/>
      <c r="N324" s="285"/>
    </row>
    <row r="325" spans="1:14">
      <c r="A325" s="290" t="s">
        <v>18</v>
      </c>
      <c r="B325" s="301">
        <f>+'[12]DIST ANTES AJUSTE'!B33</f>
        <v>20446.48</v>
      </c>
      <c r="C325" s="301">
        <f>+'[12]DIST ANTES AJUSTE'!C33</f>
        <v>5468.41</v>
      </c>
      <c r="D325" s="301">
        <f>+'[12]DIST ANTES AJUSTE'!D33</f>
        <v>123.61</v>
      </c>
      <c r="E325" s="292">
        <f t="shared" si="11"/>
        <v>26038.5</v>
      </c>
      <c r="F325" s="284">
        <v>44593</v>
      </c>
      <c r="G325" s="285"/>
      <c r="H325" s="285"/>
      <c r="I325" s="285"/>
      <c r="J325" s="285"/>
      <c r="K325" s="285"/>
      <c r="L325" s="285"/>
      <c r="M325" s="285"/>
      <c r="N325" s="285"/>
    </row>
    <row r="326" spans="1:14">
      <c r="A326" s="290" t="s">
        <v>19</v>
      </c>
      <c r="B326" s="301">
        <f>+'[12]DIST ANTES AJUSTE'!B34</f>
        <v>23905.71</v>
      </c>
      <c r="C326" s="301">
        <f>+'[12]DIST ANTES AJUSTE'!C34</f>
        <v>6393.58</v>
      </c>
      <c r="D326" s="301">
        <f>+'[12]DIST ANTES AJUSTE'!D34</f>
        <v>144.52000000000001</v>
      </c>
      <c r="E326" s="292">
        <f t="shared" si="11"/>
        <v>30443.81</v>
      </c>
      <c r="F326" s="284">
        <v>44593</v>
      </c>
      <c r="G326" s="285"/>
      <c r="H326" s="285"/>
      <c r="I326" s="285"/>
      <c r="J326" s="285"/>
      <c r="K326" s="285"/>
      <c r="L326" s="285"/>
      <c r="M326" s="285"/>
      <c r="N326" s="285"/>
    </row>
    <row r="327" spans="1:14">
      <c r="A327" s="290" t="s">
        <v>20</v>
      </c>
      <c r="B327" s="301">
        <f>+'[12]DIST ANTES AJUSTE'!B35</f>
        <v>24958.83</v>
      </c>
      <c r="C327" s="301">
        <f>+'[12]DIST ANTES AJUSTE'!C35</f>
        <v>6675.23</v>
      </c>
      <c r="D327" s="301">
        <f>+'[12]DIST ANTES AJUSTE'!D35</f>
        <v>150.88999999999999</v>
      </c>
      <c r="E327" s="292">
        <f t="shared" si="11"/>
        <v>31784.95</v>
      </c>
      <c r="F327" s="284">
        <v>44593</v>
      </c>
      <c r="G327" s="285"/>
      <c r="H327" s="285"/>
      <c r="I327" s="285"/>
      <c r="J327" s="285"/>
      <c r="K327" s="285"/>
      <c r="L327" s="285"/>
      <c r="M327" s="285"/>
      <c r="N327" s="285"/>
    </row>
    <row r="328" spans="1:14">
      <c r="A328" s="290" t="s">
        <v>341</v>
      </c>
      <c r="B328" s="301">
        <f>+'[12]DIST ANTES AJUSTE'!B36</f>
        <v>743193.44</v>
      </c>
      <c r="C328" s="301">
        <f>+'[12]DIST ANTES AJUSTE'!C36</f>
        <v>198766.91</v>
      </c>
      <c r="D328" s="301">
        <f>+'[12]DIST ANTES AJUSTE'!D36</f>
        <v>4492.8900000000003</v>
      </c>
      <c r="E328" s="292">
        <f t="shared" si="11"/>
        <v>946453.24</v>
      </c>
      <c r="F328" s="284">
        <v>44593</v>
      </c>
      <c r="G328" s="285"/>
      <c r="H328" s="285"/>
      <c r="I328" s="285"/>
      <c r="J328" s="285"/>
      <c r="K328" s="285"/>
      <c r="L328" s="285"/>
      <c r="M328" s="285"/>
      <c r="N328" s="285"/>
    </row>
    <row r="329" spans="1:14">
      <c r="A329" s="290" t="s">
        <v>21</v>
      </c>
      <c r="B329" s="301">
        <f>+'[12]DIST ANTES AJUSTE'!B37</f>
        <v>59323.14</v>
      </c>
      <c r="C329" s="301">
        <f>+'[12]DIST ANTES AJUSTE'!C37</f>
        <v>15865.96</v>
      </c>
      <c r="D329" s="301">
        <f>+'[12]DIST ANTES AJUSTE'!D37</f>
        <v>358.63</v>
      </c>
      <c r="E329" s="292">
        <f t="shared" si="11"/>
        <v>75547.73000000001</v>
      </c>
      <c r="F329" s="284">
        <v>44593</v>
      </c>
      <c r="G329" s="285"/>
      <c r="H329" s="285"/>
      <c r="I329" s="285"/>
      <c r="J329" s="285"/>
      <c r="K329" s="285"/>
      <c r="L329" s="285"/>
      <c r="M329" s="285"/>
      <c r="N329" s="285"/>
    </row>
    <row r="330" spans="1:14">
      <c r="A330" s="290" t="s">
        <v>22</v>
      </c>
      <c r="B330" s="301">
        <f>+'[12]DIST ANTES AJUSTE'!B38</f>
        <v>165554.71</v>
      </c>
      <c r="C330" s="301">
        <f>+'[12]DIST ANTES AJUSTE'!C38</f>
        <v>44277.57</v>
      </c>
      <c r="D330" s="301">
        <f>+'[12]DIST ANTES AJUSTE'!D38</f>
        <v>1000.84</v>
      </c>
      <c r="E330" s="292">
        <f t="shared" si="11"/>
        <v>210833.12</v>
      </c>
      <c r="F330" s="284">
        <v>44593</v>
      </c>
      <c r="G330" s="285"/>
      <c r="H330" s="285"/>
      <c r="I330" s="285"/>
      <c r="J330" s="285"/>
      <c r="K330" s="285"/>
      <c r="L330" s="285"/>
      <c r="M330" s="285"/>
      <c r="N330" s="285"/>
    </row>
    <row r="331" spans="1:14">
      <c r="A331" s="290" t="s">
        <v>342</v>
      </c>
      <c r="B331" s="301">
        <f>+'[12]DIST ANTES AJUSTE'!B39</f>
        <v>30187.759999999998</v>
      </c>
      <c r="C331" s="301">
        <f>+'[12]DIST ANTES AJUSTE'!C39</f>
        <v>8073.71</v>
      </c>
      <c r="D331" s="301">
        <f>+'[12]DIST ANTES AJUSTE'!D39</f>
        <v>182.5</v>
      </c>
      <c r="E331" s="292">
        <f t="shared" si="11"/>
        <v>38443.97</v>
      </c>
      <c r="F331" s="284">
        <v>44593</v>
      </c>
      <c r="G331" s="285"/>
      <c r="H331" s="285"/>
      <c r="I331" s="285"/>
      <c r="J331" s="285"/>
      <c r="K331" s="285"/>
      <c r="L331" s="285"/>
      <c r="M331" s="285"/>
      <c r="N331" s="285"/>
    </row>
    <row r="332" spans="1:14">
      <c r="A332" s="290" t="s">
        <v>23</v>
      </c>
      <c r="B332" s="301">
        <f>+'[12]DIST ANTES AJUSTE'!B40</f>
        <v>5527.2</v>
      </c>
      <c r="C332" s="301">
        <f>+'[12]DIST ANTES AJUSTE'!C40</f>
        <v>1478.25</v>
      </c>
      <c r="D332" s="301">
        <f>+'[12]DIST ANTES AJUSTE'!D40</f>
        <v>33.409999999999997</v>
      </c>
      <c r="E332" s="292">
        <f t="shared" si="11"/>
        <v>7038.86</v>
      </c>
      <c r="F332" s="284">
        <v>44593</v>
      </c>
      <c r="G332" s="285"/>
      <c r="H332" s="285"/>
      <c r="I332" s="285"/>
      <c r="J332" s="285"/>
      <c r="K332" s="285"/>
      <c r="L332" s="285"/>
      <c r="M332" s="285"/>
      <c r="N332" s="285"/>
    </row>
    <row r="333" spans="1:14">
      <c r="A333" s="290" t="s">
        <v>24</v>
      </c>
      <c r="B333" s="301">
        <f>+'[12]DIST ANTES AJUSTE'!B41</f>
        <v>43130.9</v>
      </c>
      <c r="C333" s="301">
        <f>+'[12]DIST ANTES AJUSTE'!C41</f>
        <v>11535.35</v>
      </c>
      <c r="D333" s="301">
        <f>+'[12]DIST ANTES AJUSTE'!D41</f>
        <v>260.74</v>
      </c>
      <c r="E333" s="292">
        <f t="shared" si="11"/>
        <v>54926.99</v>
      </c>
      <c r="F333" s="284">
        <v>44593</v>
      </c>
      <c r="G333" s="285"/>
      <c r="H333" s="285"/>
      <c r="I333" s="285"/>
      <c r="J333" s="285"/>
      <c r="K333" s="285"/>
      <c r="L333" s="285"/>
      <c r="M333" s="285"/>
      <c r="N333" s="285"/>
    </row>
    <row r="334" spans="1:14">
      <c r="A334" s="290" t="s">
        <v>25</v>
      </c>
      <c r="B334" s="301">
        <f>+'[12]DIST ANTES AJUSTE'!B42</f>
        <v>56237.65</v>
      </c>
      <c r="C334" s="301">
        <f>+'[12]DIST ANTES AJUSTE'!C42</f>
        <v>15040.75</v>
      </c>
      <c r="D334" s="301">
        <f>+'[12]DIST ANTES AJUSTE'!D42</f>
        <v>339.98</v>
      </c>
      <c r="E334" s="292">
        <f t="shared" si="11"/>
        <v>71618.37999999999</v>
      </c>
      <c r="F334" s="284">
        <v>44593</v>
      </c>
      <c r="G334" s="285"/>
      <c r="H334" s="285"/>
      <c r="I334" s="285"/>
      <c r="J334" s="285"/>
      <c r="K334" s="285"/>
      <c r="L334" s="285"/>
      <c r="M334" s="285"/>
      <c r="N334" s="285"/>
    </row>
    <row r="335" spans="1:14">
      <c r="A335" s="290" t="s">
        <v>26</v>
      </c>
      <c r="B335" s="301">
        <f>+'[12]DIST ANTES AJUSTE'!B43</f>
        <v>128285.71</v>
      </c>
      <c r="C335" s="301">
        <f>+'[12]DIST ANTES AJUSTE'!C43</f>
        <v>34309.980000000003</v>
      </c>
      <c r="D335" s="301">
        <f>+'[12]DIST ANTES AJUSTE'!D43</f>
        <v>775.54</v>
      </c>
      <c r="E335" s="292">
        <f t="shared" si="11"/>
        <v>163371.23000000001</v>
      </c>
      <c r="F335" s="284">
        <v>44593</v>
      </c>
      <c r="G335" s="285"/>
      <c r="H335" s="285"/>
      <c r="I335" s="285"/>
      <c r="J335" s="285"/>
      <c r="K335" s="285"/>
      <c r="L335" s="285"/>
      <c r="M335" s="285"/>
      <c r="N335" s="285"/>
    </row>
    <row r="336" spans="1:14">
      <c r="A336" s="290" t="s">
        <v>27</v>
      </c>
      <c r="B336" s="301">
        <f>+'[12]DIST ANTES AJUSTE'!B44</f>
        <v>4336000.09</v>
      </c>
      <c r="C336" s="301">
        <f>+'[12]DIST ANTES AJUSTE'!C44</f>
        <v>1159662.21</v>
      </c>
      <c r="D336" s="301">
        <f>+'[12]DIST ANTES AJUSTE'!D44</f>
        <v>26212.799999999999</v>
      </c>
      <c r="E336" s="292">
        <f t="shared" si="11"/>
        <v>5521875.0999999996</v>
      </c>
      <c r="F336" s="284">
        <v>44593</v>
      </c>
      <c r="G336" s="285"/>
      <c r="H336" s="285"/>
      <c r="I336" s="285"/>
      <c r="J336" s="285"/>
      <c r="K336" s="285"/>
      <c r="L336" s="285"/>
      <c r="M336" s="285"/>
      <c r="N336" s="285"/>
    </row>
    <row r="337" spans="1:14">
      <c r="A337" s="290" t="s">
        <v>343</v>
      </c>
      <c r="B337" s="301">
        <f>+'[12]DIST ANTES AJUSTE'!B45</f>
        <v>28308.25</v>
      </c>
      <c r="C337" s="301">
        <f>+'[12]DIST ANTES AJUSTE'!C45</f>
        <v>7571.04</v>
      </c>
      <c r="D337" s="301">
        <f>+'[12]DIST ANTES AJUSTE'!D45</f>
        <v>171.13</v>
      </c>
      <c r="E337" s="292">
        <f t="shared" si="11"/>
        <v>36050.42</v>
      </c>
      <c r="F337" s="284">
        <v>44593</v>
      </c>
      <c r="G337" s="285"/>
      <c r="H337" s="285"/>
      <c r="I337" s="285"/>
      <c r="J337" s="285"/>
      <c r="K337" s="285"/>
      <c r="L337" s="285"/>
      <c r="M337" s="285"/>
      <c r="N337" s="285"/>
    </row>
    <row r="338" spans="1:14">
      <c r="A338" s="290" t="s">
        <v>344</v>
      </c>
      <c r="B338" s="301">
        <f>+'[12]DIST ANTES AJUSTE'!B46</f>
        <v>206630.34</v>
      </c>
      <c r="C338" s="301">
        <f>+'[12]DIST ANTES AJUSTE'!C46</f>
        <v>55263.24</v>
      </c>
      <c r="D338" s="301">
        <f>+'[12]DIST ANTES AJUSTE'!D46</f>
        <v>1249.1600000000001</v>
      </c>
      <c r="E338" s="292">
        <f t="shared" si="11"/>
        <v>263142.74</v>
      </c>
      <c r="F338" s="284">
        <v>44593</v>
      </c>
      <c r="G338" s="285"/>
      <c r="H338" s="285"/>
      <c r="I338" s="285"/>
      <c r="J338" s="285"/>
      <c r="K338" s="285"/>
      <c r="L338" s="285"/>
      <c r="M338" s="285"/>
      <c r="N338" s="285"/>
    </row>
    <row r="339" spans="1:14">
      <c r="A339" s="290" t="s">
        <v>345</v>
      </c>
      <c r="B339" s="301">
        <f>+'[12]DIST ANTES AJUSTE'!B47</f>
        <v>31705.26</v>
      </c>
      <c r="C339" s="301">
        <f>+'[12]DIST ANTES AJUSTE'!C47</f>
        <v>8479.57</v>
      </c>
      <c r="D339" s="301">
        <f>+'[12]DIST ANTES AJUSTE'!D47</f>
        <v>191.67</v>
      </c>
      <c r="E339" s="292">
        <f t="shared" si="11"/>
        <v>40376.5</v>
      </c>
      <c r="F339" s="284">
        <v>44593</v>
      </c>
      <c r="G339" s="285"/>
      <c r="H339" s="285"/>
      <c r="I339" s="285"/>
      <c r="J339" s="285"/>
      <c r="K339" s="285"/>
      <c r="L339" s="285"/>
      <c r="M339" s="285"/>
      <c r="N339" s="285"/>
    </row>
    <row r="340" spans="1:14">
      <c r="A340" s="290" t="s">
        <v>28</v>
      </c>
      <c r="B340" s="301">
        <f>+'[12]DIST ANTES AJUSTE'!B48</f>
        <v>29267.38</v>
      </c>
      <c r="C340" s="301">
        <f>+'[12]DIST ANTES AJUSTE'!C48</f>
        <v>7827.55</v>
      </c>
      <c r="D340" s="301">
        <f>+'[12]DIST ANTES AJUSTE'!D48</f>
        <v>176.93</v>
      </c>
      <c r="E340" s="292">
        <f t="shared" si="11"/>
        <v>37271.86</v>
      </c>
      <c r="F340" s="284">
        <v>44593</v>
      </c>
      <c r="G340" s="285"/>
      <c r="H340" s="285"/>
      <c r="I340" s="285"/>
      <c r="J340" s="285"/>
      <c r="K340" s="285"/>
      <c r="L340" s="285"/>
      <c r="M340" s="285"/>
      <c r="N340" s="285"/>
    </row>
    <row r="341" spans="1:14">
      <c r="A341" s="290" t="s">
        <v>29</v>
      </c>
      <c r="B341" s="301">
        <f>+'[12]DIST ANTES AJUSTE'!B49</f>
        <v>77070.48</v>
      </c>
      <c r="C341" s="301">
        <f>+'[12]DIST ANTES AJUSTE'!C49</f>
        <v>20612.48</v>
      </c>
      <c r="D341" s="301">
        <f>+'[12]DIST ANTES AJUSTE'!D49</f>
        <v>465.92</v>
      </c>
      <c r="E341" s="292">
        <f t="shared" si="11"/>
        <v>98148.87999999999</v>
      </c>
      <c r="F341" s="284">
        <v>44593</v>
      </c>
      <c r="G341" s="285"/>
      <c r="H341" s="285"/>
      <c r="I341" s="285"/>
      <c r="J341" s="285"/>
      <c r="K341" s="285"/>
      <c r="L341" s="285"/>
      <c r="M341" s="285"/>
      <c r="N341" s="285"/>
    </row>
    <row r="342" spans="1:14">
      <c r="A342" s="290" t="s">
        <v>30</v>
      </c>
      <c r="B342" s="301">
        <f>+'[12]DIST ANTES AJUSTE'!B50</f>
        <v>158488.63</v>
      </c>
      <c r="C342" s="301">
        <f>+'[12]DIST ANTES AJUSTE'!C50</f>
        <v>42387.75</v>
      </c>
      <c r="D342" s="301">
        <f>+'[12]DIST ANTES AJUSTE'!D50</f>
        <v>958.13</v>
      </c>
      <c r="E342" s="292">
        <f t="shared" si="11"/>
        <v>201834.51</v>
      </c>
      <c r="F342" s="284">
        <v>44593</v>
      </c>
      <c r="G342" s="285"/>
      <c r="H342" s="285"/>
      <c r="I342" s="285"/>
      <c r="J342" s="285"/>
      <c r="K342" s="285"/>
      <c r="L342" s="285"/>
      <c r="M342" s="285"/>
      <c r="N342" s="285"/>
    </row>
    <row r="343" spans="1:14">
      <c r="A343" s="290" t="s">
        <v>346</v>
      </c>
      <c r="B343" s="301">
        <f>+'[12]DIST ANTES AJUSTE'!B51</f>
        <v>1031848.99</v>
      </c>
      <c r="C343" s="301">
        <f>+'[12]DIST ANTES AJUSTE'!C51</f>
        <v>275967.77</v>
      </c>
      <c r="D343" s="301">
        <f>+'[12]DIST ANTES AJUSTE'!D51</f>
        <v>6237.93</v>
      </c>
      <c r="E343" s="292">
        <f t="shared" si="11"/>
        <v>1314054.69</v>
      </c>
      <c r="F343" s="284">
        <v>44593</v>
      </c>
      <c r="G343" s="285"/>
      <c r="H343" s="285"/>
      <c r="I343" s="285"/>
      <c r="J343" s="285"/>
      <c r="K343" s="285"/>
      <c r="L343" s="285"/>
      <c r="M343" s="285"/>
      <c r="N343" s="285"/>
    </row>
    <row r="344" spans="1:14">
      <c r="A344" s="290" t="s">
        <v>347</v>
      </c>
      <c r="B344" s="301">
        <f>+'[12]DIST ANTES AJUSTE'!B52</f>
        <v>1954855.63</v>
      </c>
      <c r="C344" s="301">
        <f>+'[12]DIST ANTES AJUSTE'!C52</f>
        <v>522825.68</v>
      </c>
      <c r="D344" s="301">
        <f>+'[12]DIST ANTES AJUSTE'!D52</f>
        <v>11817.86</v>
      </c>
      <c r="E344" s="292">
        <f t="shared" si="11"/>
        <v>2489499.17</v>
      </c>
      <c r="F344" s="284">
        <v>44593</v>
      </c>
      <c r="G344" s="285"/>
      <c r="H344" s="285"/>
      <c r="I344" s="285"/>
      <c r="J344" s="285"/>
      <c r="K344" s="285"/>
      <c r="L344" s="285"/>
      <c r="M344" s="285"/>
      <c r="N344" s="285"/>
    </row>
    <row r="345" spans="1:14">
      <c r="A345" s="290" t="s">
        <v>31</v>
      </c>
      <c r="B345" s="301">
        <f>+'[12]DIST ANTES AJUSTE'!B53</f>
        <v>555485.26</v>
      </c>
      <c r="C345" s="301">
        <f>+'[12]DIST ANTES AJUSTE'!C53</f>
        <v>148564.4</v>
      </c>
      <c r="D345" s="301">
        <f>+'[12]DIST ANTES AJUSTE'!D53</f>
        <v>3358.12</v>
      </c>
      <c r="E345" s="292">
        <f t="shared" si="11"/>
        <v>707407.78</v>
      </c>
      <c r="F345" s="284">
        <v>44593</v>
      </c>
      <c r="G345" s="285"/>
      <c r="H345" s="285"/>
      <c r="I345" s="285"/>
      <c r="J345" s="285"/>
      <c r="K345" s="285"/>
      <c r="L345" s="285"/>
      <c r="M345" s="285"/>
      <c r="N345" s="285"/>
    </row>
    <row r="346" spans="1:14">
      <c r="A346" s="290" t="s">
        <v>32</v>
      </c>
      <c r="B346" s="301">
        <f>+'[12]DIST ANTES AJUSTE'!B54</f>
        <v>244336.73</v>
      </c>
      <c r="C346" s="301">
        <f>+'[12]DIST ANTES AJUSTE'!C54</f>
        <v>65347.8</v>
      </c>
      <c r="D346" s="301">
        <f>+'[12]DIST ANTES AJUSTE'!D54</f>
        <v>1477.11</v>
      </c>
      <c r="E346" s="292">
        <f t="shared" si="11"/>
        <v>311161.64</v>
      </c>
      <c r="F346" s="284">
        <v>44593</v>
      </c>
      <c r="G346" s="285"/>
      <c r="H346" s="285"/>
      <c r="I346" s="285"/>
      <c r="J346" s="285"/>
      <c r="K346" s="285"/>
      <c r="L346" s="285"/>
      <c r="M346" s="285"/>
      <c r="N346" s="285"/>
    </row>
    <row r="347" spans="1:14">
      <c r="A347" s="290" t="s">
        <v>33</v>
      </c>
      <c r="B347" s="301">
        <f>+'[12]DIST ANTES AJUSTE'!B55</f>
        <v>44029.73</v>
      </c>
      <c r="C347" s="301">
        <f>+'[12]DIST ANTES AJUSTE'!C55</f>
        <v>11775.74</v>
      </c>
      <c r="D347" s="301">
        <f>+'[12]DIST ANTES AJUSTE'!D55</f>
        <v>266.18</v>
      </c>
      <c r="E347" s="292">
        <f t="shared" si="11"/>
        <v>56071.65</v>
      </c>
      <c r="F347" s="284">
        <v>44593</v>
      </c>
      <c r="G347" s="285"/>
      <c r="H347" s="285"/>
      <c r="I347" s="285"/>
      <c r="J347" s="285"/>
      <c r="K347" s="285"/>
      <c r="L347" s="285"/>
      <c r="M347" s="285"/>
      <c r="N347" s="285"/>
    </row>
    <row r="348" spans="1:14">
      <c r="A348" s="290" t="s">
        <v>34</v>
      </c>
      <c r="B348" s="301">
        <f>+'[12]DIST ANTES AJUSTE'!B56</f>
        <v>37619.07</v>
      </c>
      <c r="C348" s="301">
        <f>+'[12]DIST ANTES AJUSTE'!C56</f>
        <v>10061.209999999999</v>
      </c>
      <c r="D348" s="301">
        <f>+'[12]DIST ANTES AJUSTE'!D56</f>
        <v>227.42</v>
      </c>
      <c r="E348" s="292">
        <f t="shared" si="11"/>
        <v>47907.7</v>
      </c>
      <c r="F348" s="284">
        <v>44593</v>
      </c>
      <c r="G348" s="285"/>
      <c r="H348" s="285"/>
      <c r="I348" s="285"/>
      <c r="J348" s="285"/>
      <c r="K348" s="285"/>
      <c r="L348" s="285"/>
      <c r="M348" s="285"/>
      <c r="N348" s="285"/>
    </row>
    <row r="349" spans="1:14">
      <c r="A349" s="293" t="s">
        <v>36</v>
      </c>
      <c r="B349" s="294">
        <f t="shared" ref="B349:D349" si="12">SUM(B298:B348)</f>
        <v>15649155.640000002</v>
      </c>
      <c r="C349" s="294">
        <f t="shared" si="12"/>
        <v>4185363.02</v>
      </c>
      <c r="D349" s="294">
        <f t="shared" si="12"/>
        <v>94605.189999999988</v>
      </c>
      <c r="E349" s="292">
        <f t="shared" si="11"/>
        <v>19929123.850000005</v>
      </c>
      <c r="F349" s="284">
        <v>44593</v>
      </c>
      <c r="G349" s="285"/>
      <c r="H349" s="285"/>
      <c r="I349" s="285"/>
      <c r="J349" s="285"/>
      <c r="K349" s="285"/>
      <c r="L349" s="285"/>
      <c r="M349" s="285"/>
      <c r="N349" s="285"/>
    </row>
    <row r="353" spans="1:14">
      <c r="A353" s="282" t="s">
        <v>368</v>
      </c>
    </row>
    <row r="354" spans="1:14">
      <c r="A354" s="314" t="s">
        <v>369</v>
      </c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</row>
    <row r="355" spans="1:14" ht="63">
      <c r="A355" s="286" t="s">
        <v>206</v>
      </c>
      <c r="B355" s="287" t="s">
        <v>207</v>
      </c>
      <c r="C355" s="287" t="s">
        <v>208</v>
      </c>
      <c r="D355" s="287" t="s">
        <v>209</v>
      </c>
      <c r="E355" s="287" t="s">
        <v>210</v>
      </c>
      <c r="F355" s="287" t="s">
        <v>211</v>
      </c>
      <c r="G355" s="288" t="s">
        <v>212</v>
      </c>
      <c r="H355" s="287" t="s">
        <v>213</v>
      </c>
      <c r="I355" s="288" t="s">
        <v>329</v>
      </c>
      <c r="J355" s="288" t="s">
        <v>353</v>
      </c>
      <c r="K355" s="288" t="s">
        <v>330</v>
      </c>
      <c r="L355" s="287" t="s">
        <v>153</v>
      </c>
      <c r="M355" s="284" t="s">
        <v>356</v>
      </c>
      <c r="N355" s="285"/>
    </row>
    <row r="356" spans="1:14">
      <c r="A356" s="290" t="s">
        <v>1</v>
      </c>
      <c r="B356" s="301">
        <f>+'[13]DIST ANTES AJUSTE'!B6</f>
        <v>689345.2451894714</v>
      </c>
      <c r="C356" s="301">
        <f>+'[13]DIST ANTES AJUSTE'!C6</f>
        <v>93464.440270211737</v>
      </c>
      <c r="D356" s="301">
        <f>+'[13]DIST ANTES AJUSTE'!D6</f>
        <v>418075.94503989897</v>
      </c>
      <c r="E356" s="301">
        <f>+'[13]DIST ANTES AJUSTE'!E6</f>
        <v>20798.716011102621</v>
      </c>
      <c r="F356" s="301">
        <f>+'[13]DIST ANTES AJUSTE'!F6</f>
        <v>19369.125260897839</v>
      </c>
      <c r="G356" s="301">
        <f>+'[13]DIST ANTES AJUSTE'!G6</f>
        <v>22335.305354206812</v>
      </c>
      <c r="H356" s="301">
        <f>+'[13]DIST ANTES AJUSTE'!H6</f>
        <v>4341.5331497018115</v>
      </c>
      <c r="I356" s="301">
        <f>+'[13]DIST ANTES AJUSTE'!I6</f>
        <v>8785.9987173791287</v>
      </c>
      <c r="J356" s="301">
        <f>+[14]ISR!$C6</f>
        <v>244115</v>
      </c>
      <c r="K356" s="301">
        <f>+'[13]DIST ANTES AJUSTE'!L6</f>
        <v>0</v>
      </c>
      <c r="L356" s="292">
        <f t="shared" ref="L356:L387" si="13">SUM(B356:K356)</f>
        <v>1520631.3089928704</v>
      </c>
      <c r="M356" s="284">
        <v>44621</v>
      </c>
      <c r="N356" s="285"/>
    </row>
    <row r="357" spans="1:14">
      <c r="A357" s="290" t="s">
        <v>2</v>
      </c>
      <c r="B357" s="301">
        <f>+'[13]DIST ANTES AJUSTE'!B7</f>
        <v>1326266.6875570498</v>
      </c>
      <c r="C357" s="301">
        <f>+'[13]DIST ANTES AJUSTE'!C7</f>
        <v>179821.03232794467</v>
      </c>
      <c r="D357" s="301">
        <f>+'[13]DIST ANTES AJUSTE'!D7</f>
        <v>423172.26508407044</v>
      </c>
      <c r="E357" s="301">
        <f>+'[13]DIST ANTES AJUSTE'!E7</f>
        <v>40015.717250955327</v>
      </c>
      <c r="F357" s="301">
        <f>+'[13]DIST ANTES AJUSTE'!F7</f>
        <v>37265.253804945198</v>
      </c>
      <c r="G357" s="301">
        <f>+'[13]DIST ANTES AJUSTE'!G7</f>
        <v>42676.24854916097</v>
      </c>
      <c r="H357" s="301">
        <f>+'[13]DIST ANTES AJUSTE'!H7</f>
        <v>8337.9780214713664</v>
      </c>
      <c r="I357" s="301">
        <f>+'[13]DIST ANTES AJUSTE'!I7</f>
        <v>11519.633225646052</v>
      </c>
      <c r="J357" s="301">
        <f>+[14]ISR!$C7</f>
        <v>0</v>
      </c>
      <c r="K357" s="301">
        <f>+'[13]DIST ANTES AJUSTE'!L7</f>
        <v>0</v>
      </c>
      <c r="L357" s="292">
        <f t="shared" si="13"/>
        <v>2069074.8158212437</v>
      </c>
      <c r="M357" s="284">
        <v>44621</v>
      </c>
      <c r="N357" s="285"/>
    </row>
    <row r="358" spans="1:14">
      <c r="A358" s="290" t="s">
        <v>331</v>
      </c>
      <c r="B358" s="301">
        <f>+'[13]DIST ANTES AJUSTE'!B8</f>
        <v>1391743.0696470635</v>
      </c>
      <c r="C358" s="301">
        <f>+'[13]DIST ANTES AJUSTE'!C8</f>
        <v>188698.60643713202</v>
      </c>
      <c r="D358" s="301">
        <f>+'[13]DIST ANTES AJUSTE'!D8</f>
        <v>199673.23365334899</v>
      </c>
      <c r="E358" s="301">
        <f>+'[13]DIST ANTES AJUSTE'!E8</f>
        <v>41991.251052059073</v>
      </c>
      <c r="F358" s="301">
        <f>+'[13]DIST ANTES AJUSTE'!F8</f>
        <v>39104.999911395142</v>
      </c>
      <c r="G358" s="301">
        <f>+'[13]DIST ANTES AJUSTE'!G8</f>
        <v>45700.764326952805</v>
      </c>
      <c r="H358" s="301">
        <f>+'[13]DIST ANTES AJUSTE'!H8</f>
        <v>8795.9017066638116</v>
      </c>
      <c r="I358" s="301">
        <f>+'[13]DIST ANTES AJUSTE'!I8</f>
        <v>10090.250318795817</v>
      </c>
      <c r="J358" s="301">
        <f>+[14]ISR!$C8</f>
        <v>0</v>
      </c>
      <c r="K358" s="301">
        <f>+'[13]DIST ANTES AJUSTE'!L8</f>
        <v>0</v>
      </c>
      <c r="L358" s="292">
        <f t="shared" si="13"/>
        <v>1925798.0770534114</v>
      </c>
      <c r="M358" s="284">
        <v>44621</v>
      </c>
      <c r="N358" s="285"/>
    </row>
    <row r="359" spans="1:14">
      <c r="A359" s="290" t="s">
        <v>3</v>
      </c>
      <c r="B359" s="301">
        <f>+'[13]DIST ANTES AJUSTE'!B9</f>
        <v>3839354.2806221829</v>
      </c>
      <c r="C359" s="301">
        <f>+'[13]DIST ANTES AJUSTE'!C9</f>
        <v>520556.42818308185</v>
      </c>
      <c r="D359" s="301">
        <f>+'[13]DIST ANTES AJUSTE'!D9</f>
        <v>422732.02566816501</v>
      </c>
      <c r="E359" s="301">
        <f>+'[13]DIST ANTES AJUSTE'!E9</f>
        <v>115839.83591495658</v>
      </c>
      <c r="F359" s="301">
        <f>+'[13]DIST ANTES AJUSTE'!F9</f>
        <v>107877.6332228369</v>
      </c>
      <c r="G359" s="301">
        <f>+'[13]DIST ANTES AJUSTE'!G9</f>
        <v>132645.51051001684</v>
      </c>
      <c r="H359" s="301">
        <f>+'[13]DIST ANTES AJUSTE'!H9</f>
        <v>24596.47669135698</v>
      </c>
      <c r="I359" s="301">
        <f>+'[13]DIST ANTES AJUSTE'!I9</f>
        <v>97429.454193438389</v>
      </c>
      <c r="J359" s="301">
        <f>+[14]ISR!$C9</f>
        <v>1434936</v>
      </c>
      <c r="K359" s="301">
        <f>+'[13]DIST ANTES AJUSTE'!L9</f>
        <v>0</v>
      </c>
      <c r="L359" s="292">
        <f t="shared" si="13"/>
        <v>6695967.6450060355</v>
      </c>
      <c r="M359" s="284">
        <v>44621</v>
      </c>
      <c r="N359" s="285"/>
    </row>
    <row r="360" spans="1:14">
      <c r="A360" s="290" t="s">
        <v>332</v>
      </c>
      <c r="B360" s="301">
        <f>+'[13]DIST ANTES AJUSTE'!B10</f>
        <v>4819749.0951054553</v>
      </c>
      <c r="C360" s="301">
        <f>+'[13]DIST ANTES AJUSTE'!C10</f>
        <v>653482.64080347645</v>
      </c>
      <c r="D360" s="301">
        <f>+'[13]DIST ANTES AJUSTE'!D10</f>
        <v>124243.94775627437</v>
      </c>
      <c r="E360" s="301">
        <f>+'[13]DIST ANTES AJUSTE'!E10</f>
        <v>145420.01097707826</v>
      </c>
      <c r="F360" s="301">
        <f>+'[13]DIST ANTES AJUSTE'!F10</f>
        <v>135424.62783601441</v>
      </c>
      <c r="G360" s="301">
        <f>+'[13]DIST ANTES AJUSTE'!G10</f>
        <v>156549.0214528105</v>
      </c>
      <c r="H360" s="301">
        <f>+'[13]DIST ANTES AJUSTE'!H10</f>
        <v>30374.481400367615</v>
      </c>
      <c r="I360" s="301">
        <f>+'[13]DIST ANTES AJUSTE'!I10</f>
        <v>59028.889988665826</v>
      </c>
      <c r="J360" s="301">
        <f>+[14]ISR!$C10</f>
        <v>481749</v>
      </c>
      <c r="K360" s="301">
        <f>+'[13]DIST ANTES AJUSTE'!L10</f>
        <v>0</v>
      </c>
      <c r="L360" s="292">
        <f t="shared" si="13"/>
        <v>6606021.7153201429</v>
      </c>
      <c r="M360" s="284">
        <v>44621</v>
      </c>
      <c r="N360" s="285"/>
    </row>
    <row r="361" spans="1:14">
      <c r="A361" s="290" t="s">
        <v>4</v>
      </c>
      <c r="B361" s="301">
        <f>+'[13]DIST ANTES AJUSTE'!B11</f>
        <v>33094132.587119777</v>
      </c>
      <c r="C361" s="301">
        <f>+'[13]DIST ANTES AJUSTE'!C11</f>
        <v>4487047.0892018937</v>
      </c>
      <c r="D361" s="301">
        <f>+'[13]DIST ANTES AJUSTE'!D11</f>
        <v>989576.51430090156</v>
      </c>
      <c r="E361" s="301">
        <f>+'[13]DIST ANTES AJUSTE'!E11</f>
        <v>998506.15433592559</v>
      </c>
      <c r="F361" s="301">
        <f>+'[13]DIST ANTES AJUSTE'!F11</f>
        <v>929874.25404423755</v>
      </c>
      <c r="G361" s="301">
        <f>+'[13]DIST ANTES AJUSTE'!G11</f>
        <v>1261647.3562878063</v>
      </c>
      <c r="H361" s="301">
        <f>+'[13]DIST ANTES AJUSTE'!H11</f>
        <v>217980.86351273066</v>
      </c>
      <c r="I361" s="301">
        <f>+'[13]DIST ANTES AJUSTE'!I11</f>
        <v>1630746.711238181</v>
      </c>
      <c r="J361" s="301">
        <f>+[14]ISR!$C11</f>
        <v>8020737</v>
      </c>
      <c r="K361" s="301">
        <f>+'[13]DIST ANTES AJUSTE'!L11</f>
        <v>0</v>
      </c>
      <c r="L361" s="292">
        <f t="shared" si="13"/>
        <v>51630248.530041456</v>
      </c>
      <c r="M361" s="284">
        <v>44621</v>
      </c>
      <c r="N361" s="285"/>
    </row>
    <row r="362" spans="1:14">
      <c r="A362" s="290" t="s">
        <v>5</v>
      </c>
      <c r="B362" s="301">
        <f>+'[13]DIST ANTES AJUSTE'!B12</f>
        <v>5501774.7237324528</v>
      </c>
      <c r="C362" s="301">
        <f>+'[13]DIST ANTES AJUSTE'!C12</f>
        <v>745954.65518010058</v>
      </c>
      <c r="D362" s="301">
        <f>+'[13]DIST ANTES AJUSTE'!D12</f>
        <v>0</v>
      </c>
      <c r="E362" s="301">
        <f>+'[13]DIST ANTES AJUSTE'!E12</f>
        <v>165997.8821823936</v>
      </c>
      <c r="F362" s="301">
        <f>+'[13]DIST ANTES AJUSTE'!F12</f>
        <v>154588.08760576311</v>
      </c>
      <c r="G362" s="301">
        <f>+'[13]DIST ANTES AJUSTE'!G12</f>
        <v>174359.32719005775</v>
      </c>
      <c r="H362" s="301">
        <f>+'[13]DIST ANTES AJUSTE'!H12</f>
        <v>34453.629546647331</v>
      </c>
      <c r="I362" s="301">
        <f>+'[13]DIST ANTES AJUSTE'!I12</f>
        <v>52302.259331248853</v>
      </c>
      <c r="J362" s="301">
        <f>+[14]ISR!$C12</f>
        <v>686822</v>
      </c>
      <c r="K362" s="301">
        <f>+'[13]DIST ANTES AJUSTE'!L12</f>
        <v>0</v>
      </c>
      <c r="L362" s="292">
        <f t="shared" si="13"/>
        <v>7516252.5647686627</v>
      </c>
      <c r="M362" s="284">
        <v>44621</v>
      </c>
      <c r="N362" s="285"/>
    </row>
    <row r="363" spans="1:14">
      <c r="A363" s="290" t="s">
        <v>6</v>
      </c>
      <c r="B363" s="301">
        <f>+'[13]DIST ANTES AJUSTE'!B13</f>
        <v>874811.33764974657</v>
      </c>
      <c r="C363" s="301">
        <f>+'[13]DIST ANTES AJUSTE'!C13</f>
        <v>118610.743139388</v>
      </c>
      <c r="D363" s="301">
        <f>+'[13]DIST ANTES AJUSTE'!D13</f>
        <v>397573.5447148346</v>
      </c>
      <c r="E363" s="301">
        <f>+'[13]DIST ANTES AJUSTE'!E13</f>
        <v>26394.543120382536</v>
      </c>
      <c r="F363" s="301">
        <f>+'[13]DIST ANTES AJUSTE'!F13</f>
        <v>24580.325183247503</v>
      </c>
      <c r="G363" s="301">
        <f>+'[13]DIST ANTES AJUSTE'!G13</f>
        <v>30043.414009965567</v>
      </c>
      <c r="H363" s="301">
        <f>+'[13]DIST ANTES AJUSTE'!H13</f>
        <v>5595.3016611623798</v>
      </c>
      <c r="I363" s="301">
        <f>+'[13]DIST ANTES AJUSTE'!I13</f>
        <v>13778.679187037847</v>
      </c>
      <c r="J363" s="301">
        <f>+[14]ISR!$C13</f>
        <v>3179596</v>
      </c>
      <c r="K363" s="301">
        <f>+'[13]DIST ANTES AJUSTE'!L13</f>
        <v>0</v>
      </c>
      <c r="L363" s="292">
        <f t="shared" si="13"/>
        <v>4670983.8886657646</v>
      </c>
      <c r="M363" s="284">
        <v>44621</v>
      </c>
      <c r="N363" s="285"/>
    </row>
    <row r="364" spans="1:14">
      <c r="A364" s="290" t="s">
        <v>333</v>
      </c>
      <c r="B364" s="301">
        <f>+'[13]DIST ANTES AJUSTE'!B14</f>
        <v>8695795.8788155615</v>
      </c>
      <c r="C364" s="301">
        <f>+'[13]DIST ANTES AJUSTE'!C14</f>
        <v>1179013.9984417418</v>
      </c>
      <c r="D364" s="301">
        <f>+'[13]DIST ANTES AJUSTE'!D14</f>
        <v>458396.8330410404</v>
      </c>
      <c r="E364" s="301">
        <f>+'[13]DIST ANTES AJUSTE'!E14</f>
        <v>262366.92220883298</v>
      </c>
      <c r="F364" s="301">
        <f>+'[13]DIST ANTES AJUSTE'!F14</f>
        <v>244333.24194962319</v>
      </c>
      <c r="G364" s="301">
        <f>+'[13]DIST ANTES AJUSTE'!G14</f>
        <v>299076.88687942695</v>
      </c>
      <c r="H364" s="301">
        <f>+'[13]DIST ANTES AJUSTE'!H14</f>
        <v>55640.563530515014</v>
      </c>
      <c r="I364" s="301">
        <f>+'[13]DIST ANTES AJUSTE'!I14</f>
        <v>275908.76307384932</v>
      </c>
      <c r="J364" s="301">
        <f>+[14]ISR!$C14</f>
        <v>0</v>
      </c>
      <c r="K364" s="301">
        <f>+'[13]DIST ANTES AJUSTE'!L14</f>
        <v>0</v>
      </c>
      <c r="L364" s="292">
        <f t="shared" si="13"/>
        <v>11470533.08794059</v>
      </c>
      <c r="M364" s="284">
        <v>44621</v>
      </c>
      <c r="N364" s="285"/>
    </row>
    <row r="365" spans="1:14">
      <c r="A365" s="290" t="s">
        <v>334</v>
      </c>
      <c r="B365" s="301">
        <f>+'[13]DIST ANTES AJUSTE'!B15</f>
        <v>1505577.3226081608</v>
      </c>
      <c r="C365" s="301">
        <f>+'[13]DIST ANTES AJUSTE'!C15</f>
        <v>204132.75126549404</v>
      </c>
      <c r="D365" s="301">
        <f>+'[13]DIST ANTES AJUSTE'!D15</f>
        <v>229764.34331645325</v>
      </c>
      <c r="E365" s="301">
        <f>+'[13]DIST ANTES AJUSTE'!E15</f>
        <v>45425.823202198873</v>
      </c>
      <c r="F365" s="301">
        <f>+'[13]DIST ANTES AJUSTE'!F15</f>
        <v>42303.498559605978</v>
      </c>
      <c r="G365" s="301">
        <f>+'[13]DIST ANTES AJUSTE'!G15</f>
        <v>79252.086168464593</v>
      </c>
      <c r="H365" s="301">
        <f>+'[13]DIST ANTES AJUSTE'!H15</f>
        <v>11019.175204421132</v>
      </c>
      <c r="I365" s="301">
        <f>+'[13]DIST ANTES AJUSTE'!I15</f>
        <v>186562.54124042459</v>
      </c>
      <c r="J365" s="301">
        <f>+[14]ISR!$C15</f>
        <v>0</v>
      </c>
      <c r="K365" s="301">
        <f>+'[13]DIST ANTES AJUSTE'!L15</f>
        <v>0</v>
      </c>
      <c r="L365" s="292">
        <f t="shared" si="13"/>
        <v>2304037.5415652231</v>
      </c>
      <c r="M365" s="284">
        <v>44621</v>
      </c>
      <c r="N365" s="285"/>
    </row>
    <row r="366" spans="1:14">
      <c r="A366" s="290" t="s">
        <v>335</v>
      </c>
      <c r="B366" s="301">
        <f>+'[13]DIST ANTES AJUSTE'!B16</f>
        <v>2099074.3804019624</v>
      </c>
      <c r="C366" s="301">
        <f>+'[13]DIST ANTES AJUSTE'!C16</f>
        <v>284601.67531997577</v>
      </c>
      <c r="D366" s="301">
        <f>+'[13]DIST ANTES AJUSTE'!D16</f>
        <v>220478.57216378575</v>
      </c>
      <c r="E366" s="301">
        <f>+'[13]DIST ANTES AJUSTE'!E16</f>
        <v>63332.63679581316</v>
      </c>
      <c r="F366" s="301">
        <f>+'[13]DIST ANTES AJUSTE'!F16</f>
        <v>58979.494895351054</v>
      </c>
      <c r="G366" s="301">
        <f>+'[13]DIST ANTES AJUSTE'!G16</f>
        <v>73239.864483933226</v>
      </c>
      <c r="H366" s="301">
        <f>+'[13]DIST ANTES AJUSTE'!H16</f>
        <v>13483.804454405539</v>
      </c>
      <c r="I366" s="301">
        <f>+'[13]DIST ANTES AJUSTE'!I16</f>
        <v>30940.18782725235</v>
      </c>
      <c r="J366" s="301">
        <f>+[14]ISR!$C16</f>
        <v>0</v>
      </c>
      <c r="K366" s="301">
        <f>+'[13]DIST ANTES AJUSTE'!L16</f>
        <v>0</v>
      </c>
      <c r="L366" s="292">
        <f t="shared" si="13"/>
        <v>2844130.6163424794</v>
      </c>
      <c r="M366" s="284">
        <v>44621</v>
      </c>
      <c r="N366" s="285"/>
    </row>
    <row r="367" spans="1:14">
      <c r="A367" s="290" t="s">
        <v>7</v>
      </c>
      <c r="B367" s="301">
        <f>+'[13]DIST ANTES AJUSTE'!B17</f>
        <v>4414660.5556530515</v>
      </c>
      <c r="C367" s="301">
        <f>+'[13]DIST ANTES AJUSTE'!C17</f>
        <v>598558.96617645654</v>
      </c>
      <c r="D367" s="301">
        <f>+'[13]DIST ANTES AJUSTE'!D17</f>
        <v>429859.82217262592</v>
      </c>
      <c r="E367" s="301">
        <f>+'[13]DIST ANTES AJUSTE'!E17</f>
        <v>133197.80259589746</v>
      </c>
      <c r="F367" s="301">
        <f>+'[13]DIST ANTES AJUSTE'!F17</f>
        <v>124042.5074894174</v>
      </c>
      <c r="G367" s="301">
        <f>+'[13]DIST ANTES AJUSTE'!G17</f>
        <v>143233.44273676374</v>
      </c>
      <c r="H367" s="301">
        <f>+'[13]DIST ANTES AJUSTE'!H17</f>
        <v>27813.608096797489</v>
      </c>
      <c r="I367" s="301">
        <f>+'[13]DIST ANTES AJUSTE'!I17</f>
        <v>41786.723476677973</v>
      </c>
      <c r="J367" s="301">
        <f>+[14]ISR!$C17</f>
        <v>2076953</v>
      </c>
      <c r="K367" s="301">
        <f>+'[13]DIST ANTES AJUSTE'!L17</f>
        <v>0</v>
      </c>
      <c r="L367" s="292">
        <f t="shared" si="13"/>
        <v>7990106.428397689</v>
      </c>
      <c r="M367" s="284">
        <v>44621</v>
      </c>
      <c r="N367" s="285"/>
    </row>
    <row r="368" spans="1:14">
      <c r="A368" s="290" t="s">
        <v>336</v>
      </c>
      <c r="B368" s="301">
        <f>+'[13]DIST ANTES AJUSTE'!B18</f>
        <v>2263111.3180513196</v>
      </c>
      <c r="C368" s="301">
        <f>+'[13]DIST ANTES AJUSTE'!C18</f>
        <v>306842.52027623949</v>
      </c>
      <c r="D368" s="301">
        <f>+'[13]DIST ANTES AJUSTE'!D18</f>
        <v>258326.36478349182</v>
      </c>
      <c r="E368" s="301">
        <f>+'[13]DIST ANTES AJUSTE'!E18</f>
        <v>68281.91002969211</v>
      </c>
      <c r="F368" s="301">
        <f>+'[13]DIST ANTES AJUSTE'!F18</f>
        <v>63588.581533335499</v>
      </c>
      <c r="G368" s="301">
        <f>+'[13]DIST ANTES AJUSTE'!G18</f>
        <v>91337.513912111477</v>
      </c>
      <c r="H368" s="301">
        <f>+'[13]DIST ANTES AJUSTE'!H18</f>
        <v>15161.699947042107</v>
      </c>
      <c r="I368" s="301">
        <f>+'[13]DIST ANTES AJUSTE'!I18</f>
        <v>145026.85526714043</v>
      </c>
      <c r="J368" s="301">
        <f>+[14]ISR!$C18</f>
        <v>0</v>
      </c>
      <c r="K368" s="301">
        <f>+'[13]DIST ANTES AJUSTE'!L18</f>
        <v>0</v>
      </c>
      <c r="L368" s="292">
        <f t="shared" si="13"/>
        <v>3211676.7638003728</v>
      </c>
      <c r="M368" s="284">
        <v>44621</v>
      </c>
      <c r="N368" s="285"/>
    </row>
    <row r="369" spans="1:14">
      <c r="A369" s="290" t="s">
        <v>8</v>
      </c>
      <c r="B369" s="301">
        <f>+'[13]DIST ANTES AJUSTE'!B19</f>
        <v>12383263.70153374</v>
      </c>
      <c r="C369" s="301">
        <f>+'[13]DIST ANTES AJUSTE'!C19</f>
        <v>1678976.9967558659</v>
      </c>
      <c r="D369" s="301">
        <f>+'[13]DIST ANTES AJUSTE'!D19</f>
        <v>194380.97137862179</v>
      </c>
      <c r="E369" s="301">
        <f>+'[13]DIST ANTES AJUSTE'!E19</f>
        <v>373624.08521675819</v>
      </c>
      <c r="F369" s="301">
        <f>+'[13]DIST ANTES AJUSTE'!F19</f>
        <v>347943.19110534812</v>
      </c>
      <c r="G369" s="301">
        <f>+'[13]DIST ANTES AJUSTE'!G19</f>
        <v>391801.7036358082</v>
      </c>
      <c r="H369" s="301">
        <f>+'[13]DIST ANTES AJUSTE'!H19</f>
        <v>77515.020603614437</v>
      </c>
      <c r="I369" s="301">
        <f>+'[13]DIST ANTES AJUSTE'!I19</f>
        <v>116934.13417462536</v>
      </c>
      <c r="J369" s="301">
        <f>+[14]ISR!$C19</f>
        <v>0</v>
      </c>
      <c r="K369" s="301">
        <f>+'[13]DIST ANTES AJUSTE'!L19</f>
        <v>0</v>
      </c>
      <c r="L369" s="292">
        <f t="shared" si="13"/>
        <v>15564439.804404384</v>
      </c>
      <c r="M369" s="284">
        <v>44621</v>
      </c>
      <c r="N369" s="285"/>
    </row>
    <row r="370" spans="1:14">
      <c r="A370" s="290" t="s">
        <v>9</v>
      </c>
      <c r="B370" s="301">
        <f>+'[13]DIST ANTES AJUSTE'!B20</f>
        <v>1570661.0452431662</v>
      </c>
      <c r="C370" s="301">
        <f>+'[13]DIST ANTES AJUSTE'!C20</f>
        <v>212957.08691220844</v>
      </c>
      <c r="D370" s="301">
        <f>+'[13]DIST ANTES AJUSTE'!D20</f>
        <v>211260.30612997516</v>
      </c>
      <c r="E370" s="301">
        <f>+'[13]DIST ANTES AJUSTE'!E20</f>
        <v>47389.509473775157</v>
      </c>
      <c r="F370" s="301">
        <f>+'[13]DIST ANTES AJUSTE'!F20</f>
        <v>44132.211749573376</v>
      </c>
      <c r="G370" s="301">
        <f>+'[13]DIST ANTES AJUSTE'!G20</f>
        <v>50401.824814724285</v>
      </c>
      <c r="H370" s="301">
        <f>+'[13]DIST ANTES AJUSTE'!H20</f>
        <v>9867.452236053412</v>
      </c>
      <c r="I370" s="301">
        <f>+'[13]DIST ANTES AJUSTE'!I20</f>
        <v>9894.6361224386619</v>
      </c>
      <c r="J370" s="301">
        <f>+[14]ISR!$C20</f>
        <v>0</v>
      </c>
      <c r="K370" s="301">
        <f>+'[13]DIST ANTES AJUSTE'!L20</f>
        <v>0</v>
      </c>
      <c r="L370" s="292">
        <f t="shared" si="13"/>
        <v>2156564.072681915</v>
      </c>
      <c r="M370" s="284">
        <v>44621</v>
      </c>
      <c r="N370" s="285"/>
    </row>
    <row r="371" spans="1:14">
      <c r="A371" s="290" t="s">
        <v>337</v>
      </c>
      <c r="B371" s="301">
        <f>+'[13]DIST ANTES AJUSTE'!B21</f>
        <v>1100923.0168121383</v>
      </c>
      <c r="C371" s="301">
        <f>+'[13]DIST ANTES AJUSTE'!C21</f>
        <v>149267.95237167832</v>
      </c>
      <c r="D371" s="301">
        <f>+'[13]DIST ANTES AJUSTE'!D21</f>
        <v>687564.82964244252</v>
      </c>
      <c r="E371" s="301">
        <f>+'[13]DIST ANTES AJUSTE'!E21</f>
        <v>33216.716243383751</v>
      </c>
      <c r="F371" s="301">
        <f>+'[13]DIST ANTES AJUSTE'!F21</f>
        <v>30933.57923972639</v>
      </c>
      <c r="G371" s="301">
        <f>+'[13]DIST ANTES AJUSTE'!G21</f>
        <v>35438.120484040344</v>
      </c>
      <c r="H371" s="301">
        <f>+'[13]DIST ANTES AJUSTE'!H21</f>
        <v>6921.9380301268884</v>
      </c>
      <c r="I371" s="301">
        <f>+'[13]DIST ANTES AJUSTE'!I21</f>
        <v>11086.756176490879</v>
      </c>
      <c r="J371" s="301">
        <f>+[14]ISR!$C21</f>
        <v>95999</v>
      </c>
      <c r="K371" s="301">
        <f>+'[13]DIST ANTES AJUSTE'!L21</f>
        <v>0</v>
      </c>
      <c r="L371" s="292">
        <f t="shared" si="13"/>
        <v>2151351.909000027</v>
      </c>
      <c r="M371" s="284">
        <v>44621</v>
      </c>
      <c r="N371" s="285"/>
    </row>
    <row r="372" spans="1:14">
      <c r="A372" s="290" t="s">
        <v>10</v>
      </c>
      <c r="B372" s="301">
        <f>+'[13]DIST ANTES AJUSTE'!B22</f>
        <v>9592476.7804972827</v>
      </c>
      <c r="C372" s="301">
        <f>+'[13]DIST ANTES AJUSTE'!C22</f>
        <v>1300589.9128062311</v>
      </c>
      <c r="D372" s="301">
        <f>+'[13]DIST ANTES AJUSTE'!D22</f>
        <v>128023.93021244182</v>
      </c>
      <c r="E372" s="301">
        <f>+'[13]DIST ANTES AJUSTE'!E22</f>
        <v>289421.30666014855</v>
      </c>
      <c r="F372" s="301">
        <f>+'[13]DIST ANTES AJUSTE'!F22</f>
        <v>269528.05502181646</v>
      </c>
      <c r="G372" s="301">
        <f>+'[13]DIST ANTES AJUSTE'!G22</f>
        <v>309756.8377815148</v>
      </c>
      <c r="H372" s="301">
        <f>+'[13]DIST ANTES AJUSTE'!H22</f>
        <v>60361.133222335025</v>
      </c>
      <c r="I372" s="301">
        <f>+'[13]DIST ANTES AJUSTE'!I22</f>
        <v>125045.37369445557</v>
      </c>
      <c r="J372" s="301">
        <f>+[14]ISR!$C22</f>
        <v>993561</v>
      </c>
      <c r="K372" s="301">
        <f>+'[13]DIST ANTES AJUSTE'!L22</f>
        <v>0</v>
      </c>
      <c r="L372" s="292">
        <f t="shared" si="13"/>
        <v>13068764.329896228</v>
      </c>
      <c r="M372" s="284">
        <v>44621</v>
      </c>
      <c r="N372" s="285"/>
    </row>
    <row r="373" spans="1:14">
      <c r="A373" s="290" t="s">
        <v>338</v>
      </c>
      <c r="B373" s="301">
        <f>+'[13]DIST ANTES AJUSTE'!B23</f>
        <v>11875546.944826167</v>
      </c>
      <c r="C373" s="301">
        <f>+'[13]DIST ANTES AJUSTE'!C23</f>
        <v>1610138.5407230093</v>
      </c>
      <c r="D373" s="301">
        <f>+'[13]DIST ANTES AJUSTE'!D23</f>
        <v>438120.68777255132</v>
      </c>
      <c r="E373" s="301">
        <f>+'[13]DIST ANTES AJUSTE'!E23</f>
        <v>358305.40897919139</v>
      </c>
      <c r="F373" s="301">
        <f>+'[13]DIST ANTES AJUSTE'!F23</f>
        <v>333677.43749887857</v>
      </c>
      <c r="G373" s="301">
        <f>+'[13]DIST ANTES AJUSTE'!G23</f>
        <v>484931.93951105961</v>
      </c>
      <c r="H373" s="301">
        <f>+'[13]DIST ANTES AJUSTE'!H23</f>
        <v>79844.820979099764</v>
      </c>
      <c r="I373" s="301">
        <f>+'[13]DIST ANTES AJUSTE'!I23</f>
        <v>836749.10706816043</v>
      </c>
      <c r="J373" s="301">
        <f>+[14]ISR!$C23</f>
        <v>21817466</v>
      </c>
      <c r="K373" s="301">
        <f>+'[13]DIST ANTES AJUSTE'!L23</f>
        <v>0</v>
      </c>
      <c r="L373" s="292">
        <f t="shared" si="13"/>
        <v>37834780.887358114</v>
      </c>
      <c r="M373" s="284">
        <v>44621</v>
      </c>
      <c r="N373" s="285"/>
    </row>
    <row r="374" spans="1:14">
      <c r="A374" s="290" t="s">
        <v>11</v>
      </c>
      <c r="B374" s="301">
        <f>+'[13]DIST ANTES AJUSTE'!B24</f>
        <v>1843677.3624730706</v>
      </c>
      <c r="C374" s="301">
        <f>+'[13]DIST ANTES AJUSTE'!C24</f>
        <v>249973.83187001903</v>
      </c>
      <c r="D374" s="301">
        <f>+'[13]DIST ANTES AJUSTE'!D24</f>
        <v>2305171.4742397568</v>
      </c>
      <c r="E374" s="301">
        <f>+'[13]DIST ANTES AJUSTE'!E24</f>
        <v>55626.875711661087</v>
      </c>
      <c r="F374" s="301">
        <f>+'[13]DIST ANTES AJUSTE'!F24</f>
        <v>51803.385470502719</v>
      </c>
      <c r="G374" s="301">
        <f>+'[13]DIST ANTES AJUSTE'!G24</f>
        <v>65035.602899293372</v>
      </c>
      <c r="H374" s="301">
        <f>+'[13]DIST ANTES AJUSTE'!H24</f>
        <v>11878.871367382631</v>
      </c>
      <c r="I374" s="301">
        <f>+'[13]DIST ANTES AJUSTE'!I24</f>
        <v>26089.329039609354</v>
      </c>
      <c r="J374" s="301">
        <f>+[14]ISR!$C24</f>
        <v>0</v>
      </c>
      <c r="K374" s="301">
        <f>+'[13]DIST ANTES AJUSTE'!L24</f>
        <v>0</v>
      </c>
      <c r="L374" s="292">
        <f t="shared" si="13"/>
        <v>4609256.7330712955</v>
      </c>
      <c r="M374" s="284">
        <v>44621</v>
      </c>
      <c r="N374" s="285"/>
    </row>
    <row r="375" spans="1:14">
      <c r="A375" s="290" t="s">
        <v>12</v>
      </c>
      <c r="B375" s="301">
        <f>+'[13]DIST ANTES AJUSTE'!B25</f>
        <v>25201978.424157545</v>
      </c>
      <c r="C375" s="301">
        <f>+'[13]DIST ANTES AJUSTE'!C25</f>
        <v>3416994.3461888945</v>
      </c>
      <c r="D375" s="301">
        <f>+'[13]DIST ANTES AJUSTE'!D25</f>
        <v>1022359.1896480827</v>
      </c>
      <c r="E375" s="301">
        <f>+'[13]DIST ANTES AJUSTE'!E25</f>
        <v>760386.46691650408</v>
      </c>
      <c r="F375" s="301">
        <f>+'[13]DIST ANTES AJUSTE'!F25</f>
        <v>708121.62318845454</v>
      </c>
      <c r="G375" s="301">
        <f>+'[13]DIST ANTES AJUSTE'!G25</f>
        <v>970959.90792789694</v>
      </c>
      <c r="H375" s="301">
        <f>+'[13]DIST ANTES AJUSTE'!H25</f>
        <v>166511.42587431113</v>
      </c>
      <c r="I375" s="301">
        <f>+'[13]DIST ANTES AJUSTE'!I25</f>
        <v>1197253.9714977667</v>
      </c>
      <c r="J375" s="301">
        <f>+[14]ISR!$C25</f>
        <v>3318094</v>
      </c>
      <c r="K375" s="301">
        <f>+'[13]DIST ANTES AJUSTE'!L25</f>
        <v>0</v>
      </c>
      <c r="L375" s="292">
        <f t="shared" si="13"/>
        <v>36762659.35539946</v>
      </c>
      <c r="M375" s="284">
        <v>44621</v>
      </c>
      <c r="N375" s="285"/>
    </row>
    <row r="376" spans="1:14">
      <c r="A376" s="290" t="s">
        <v>339</v>
      </c>
      <c r="B376" s="301">
        <f>+'[13]DIST ANTES AJUSTE'!B26</f>
        <v>3720976.8588972832</v>
      </c>
      <c r="C376" s="301">
        <f>+'[13]DIST ANTES AJUSTE'!C26</f>
        <v>504506.30025477672</v>
      </c>
      <c r="D376" s="301">
        <f>+'[13]DIST ANTES AJUSTE'!D26</f>
        <v>400404.03420579957</v>
      </c>
      <c r="E376" s="301">
        <f>+'[13]DIST ANTES AJUSTE'!E26</f>
        <v>112268.18808255655</v>
      </c>
      <c r="F376" s="301">
        <f>+'[13]DIST ANTES AJUSTE'!F26</f>
        <v>104551.48120615422</v>
      </c>
      <c r="G376" s="301">
        <f>+'[13]DIST ANTES AJUSTE'!G26</f>
        <v>122875.95095209894</v>
      </c>
      <c r="H376" s="301">
        <f>+'[13]DIST ANTES AJUSTE'!H26</f>
        <v>23551.605944106788</v>
      </c>
      <c r="I376" s="301">
        <f>+'[13]DIST ANTES AJUSTE'!I26</f>
        <v>49058.395916950605</v>
      </c>
      <c r="J376" s="301">
        <f>+[14]ISR!$C26</f>
        <v>0</v>
      </c>
      <c r="K376" s="301">
        <f>+'[13]DIST ANTES AJUSTE'!L26</f>
        <v>0</v>
      </c>
      <c r="L376" s="292">
        <f t="shared" si="13"/>
        <v>5038192.8154597264</v>
      </c>
      <c r="M376" s="284">
        <v>44621</v>
      </c>
      <c r="N376" s="285"/>
    </row>
    <row r="377" spans="1:14">
      <c r="A377" s="290" t="s">
        <v>13</v>
      </c>
      <c r="B377" s="301">
        <f>+'[13]DIST ANTES AJUSTE'!B27</f>
        <v>605867.7352209246</v>
      </c>
      <c r="C377" s="301">
        <f>+'[13]DIST ANTES AJUSTE'!C27</f>
        <v>82146.194988627016</v>
      </c>
      <c r="D377" s="301">
        <f>+'[13]DIST ANTES AJUSTE'!D27</f>
        <v>263748.5896179736</v>
      </c>
      <c r="E377" s="301">
        <f>+'[13]DIST ANTES AJUSTE'!E27</f>
        <v>18280.057648227928</v>
      </c>
      <c r="F377" s="301">
        <f>+'[13]DIST ANTES AJUSTE'!F27</f>
        <v>17023.585804297374</v>
      </c>
      <c r="G377" s="301">
        <f>+'[13]DIST ANTES AJUSTE'!G27</f>
        <v>20575.05314034703</v>
      </c>
      <c r="H377" s="301">
        <f>+'[13]DIST ANTES AJUSTE'!H27</f>
        <v>3863.4285227378714</v>
      </c>
      <c r="I377" s="301">
        <f>+'[13]DIST ANTES AJUSTE'!I27</f>
        <v>6820.1779146141644</v>
      </c>
      <c r="J377" s="301">
        <f>+[14]ISR!$C27</f>
        <v>0</v>
      </c>
      <c r="K377" s="301">
        <f>+'[13]DIST ANTES AJUSTE'!L27</f>
        <v>0</v>
      </c>
      <c r="L377" s="292">
        <f t="shared" si="13"/>
        <v>1018324.8228577495</v>
      </c>
      <c r="M377" s="284">
        <v>44621</v>
      </c>
      <c r="N377" s="285"/>
    </row>
    <row r="378" spans="1:14">
      <c r="A378" s="290" t="s">
        <v>14</v>
      </c>
      <c r="B378" s="301">
        <f>+'[13]DIST ANTES AJUSTE'!B28</f>
        <v>2767722.6142963828</v>
      </c>
      <c r="C378" s="301">
        <f>+'[13]DIST ANTES AJUSTE'!C28</f>
        <v>375259.92494891299</v>
      </c>
      <c r="D378" s="301">
        <f>+'[13]DIST ANTES AJUSTE'!D28</f>
        <v>172339.94142861044</v>
      </c>
      <c r="E378" s="301">
        <f>+'[13]DIST ANTES AJUSTE'!E28</f>
        <v>83506.889271405875</v>
      </c>
      <c r="F378" s="301">
        <f>+'[13]DIST ANTES AJUSTE'!F28</f>
        <v>77767.078478628624</v>
      </c>
      <c r="G378" s="301">
        <f>+'[13]DIST ANTES AJUSTE'!G28</f>
        <v>88310.915708831511</v>
      </c>
      <c r="H378" s="301">
        <f>+'[13]DIST ANTES AJUSTE'!H28</f>
        <v>17362.39204008404</v>
      </c>
      <c r="I378" s="301">
        <f>+'[13]DIST ANTES AJUSTE'!I28</f>
        <v>23603.718954621854</v>
      </c>
      <c r="J378" s="301">
        <f>+[14]ISR!$C28</f>
        <v>0</v>
      </c>
      <c r="K378" s="301">
        <f>+'[13]DIST ANTES AJUSTE'!L28</f>
        <v>0</v>
      </c>
      <c r="L378" s="292">
        <f t="shared" si="13"/>
        <v>3605873.4751274786</v>
      </c>
      <c r="M378" s="284">
        <v>44621</v>
      </c>
      <c r="N378" s="285"/>
    </row>
    <row r="379" spans="1:14">
      <c r="A379" s="290" t="s">
        <v>15</v>
      </c>
      <c r="B379" s="301">
        <f>+'[13]DIST ANTES AJUSTE'!B29</f>
        <v>2752557.8557792641</v>
      </c>
      <c r="C379" s="301">
        <f>+'[13]DIST ANTES AJUSTE'!C29</f>
        <v>373203.82068168314</v>
      </c>
      <c r="D379" s="301">
        <f>+'[13]DIST ANTES AJUSTE'!D29</f>
        <v>352060.15074448771</v>
      </c>
      <c r="E379" s="301">
        <f>+'[13]DIST ANTES AJUSTE'!E29</f>
        <v>83049.342895843307</v>
      </c>
      <c r="F379" s="301">
        <f>+'[13]DIST ANTES AJUSTE'!F29</f>
        <v>77340.981239654735</v>
      </c>
      <c r="G379" s="301">
        <f>+'[13]DIST ANTES AJUSTE'!G29</f>
        <v>113595.19083910664</v>
      </c>
      <c r="H379" s="301">
        <f>+'[13]DIST ANTES AJUSTE'!H29</f>
        <v>18567.047941076071</v>
      </c>
      <c r="I379" s="301">
        <f>+'[13]DIST ANTES AJUSTE'!I29</f>
        <v>226207.03126518469</v>
      </c>
      <c r="J379" s="301">
        <f>+[14]ISR!$C29</f>
        <v>0</v>
      </c>
      <c r="K379" s="301">
        <f>+'[13]DIST ANTES AJUSTE'!L29</f>
        <v>0</v>
      </c>
      <c r="L379" s="292">
        <f t="shared" si="13"/>
        <v>3996581.4213863001</v>
      </c>
      <c r="M379" s="284">
        <v>44621</v>
      </c>
      <c r="N379" s="285"/>
    </row>
    <row r="380" spans="1:14">
      <c r="A380" s="290" t="s">
        <v>16</v>
      </c>
      <c r="B380" s="301">
        <f>+'[13]DIST ANTES AJUSTE'!B30</f>
        <v>43103312.22047475</v>
      </c>
      <c r="C380" s="301">
        <f>+'[13]DIST ANTES AJUSTE'!C30</f>
        <v>5844135.3955313731</v>
      </c>
      <c r="D380" s="301">
        <f>+'[13]DIST ANTES AJUSTE'!D30</f>
        <v>637379.97420011612</v>
      </c>
      <c r="E380" s="301">
        <f>+'[13]DIST ANTES AJUSTE'!E30</f>
        <v>1300500.0928751789</v>
      </c>
      <c r="F380" s="301">
        <f>+'[13]DIST ANTES AJUSTE'!F30</f>
        <v>1211110.76712437</v>
      </c>
      <c r="G380" s="301">
        <f>+'[13]DIST ANTES AJUSTE'!G30</f>
        <v>1474229.7297570067</v>
      </c>
      <c r="H380" s="301">
        <f>+'[13]DIST ANTES AJUSTE'!H30</f>
        <v>275383.7363201105</v>
      </c>
      <c r="I380" s="301">
        <f>+'[13]DIST ANTES AJUSTE'!I30</f>
        <v>1568379.686148122</v>
      </c>
      <c r="J380" s="301">
        <f>+[14]ISR!$C30</f>
        <v>5161274</v>
      </c>
      <c r="K380" s="301">
        <f>+'[13]DIST ANTES AJUSTE'!L30</f>
        <v>0</v>
      </c>
      <c r="L380" s="292">
        <f t="shared" si="13"/>
        <v>60575705.602431022</v>
      </c>
      <c r="M380" s="284">
        <v>44621</v>
      </c>
      <c r="N380" s="285"/>
    </row>
    <row r="381" spans="1:14">
      <c r="A381" s="290" t="s">
        <v>340</v>
      </c>
      <c r="B381" s="301">
        <f>+'[13]DIST ANTES AJUSTE'!B31</f>
        <v>1109892.5883996668</v>
      </c>
      <c r="C381" s="301">
        <f>+'[13]DIST ANTES AJUSTE'!C31</f>
        <v>150484.086305618</v>
      </c>
      <c r="D381" s="301">
        <f>+'[13]DIST ANTES AJUSTE'!D31</f>
        <v>208622.82749668049</v>
      </c>
      <c r="E381" s="301">
        <f>+'[13]DIST ANTES AJUSTE'!E31</f>
        <v>33487.343231538842</v>
      </c>
      <c r="F381" s="301">
        <f>+'[13]DIST ANTES AJUSTE'!F31</f>
        <v>31185.60499090813</v>
      </c>
      <c r="G381" s="301">
        <f>+'[13]DIST ANTES AJUSTE'!G31</f>
        <v>35062.537559334603</v>
      </c>
      <c r="H381" s="301">
        <f>+'[13]DIST ANTES AJUSTE'!H31</f>
        <v>6944.8241789901249</v>
      </c>
      <c r="I381" s="301">
        <f>+'[13]DIST ANTES AJUSTE'!I31</f>
        <v>7904.2223181046966</v>
      </c>
      <c r="J381" s="301">
        <f>+[14]ISR!$C31</f>
        <v>0</v>
      </c>
      <c r="K381" s="301">
        <f>+'[13]DIST ANTES AJUSTE'!L31</f>
        <v>0</v>
      </c>
      <c r="L381" s="292">
        <f t="shared" si="13"/>
        <v>1583584.0344808418</v>
      </c>
      <c r="M381" s="284">
        <v>44621</v>
      </c>
      <c r="N381" s="285"/>
    </row>
    <row r="382" spans="1:14">
      <c r="A382" s="290" t="s">
        <v>17</v>
      </c>
      <c r="B382" s="301">
        <f>+'[13]DIST ANTES AJUSTE'!B32</f>
        <v>1910508.4699367655</v>
      </c>
      <c r="C382" s="301">
        <f>+'[13]DIST ANTES AJUSTE'!C32</f>
        <v>259035.08583664551</v>
      </c>
      <c r="D382" s="301">
        <f>+'[13]DIST ANTES AJUSTE'!D32</f>
        <v>177320.63754024863</v>
      </c>
      <c r="E382" s="301">
        <f>+'[13]DIST ANTES AJUSTE'!E32</f>
        <v>57643.283343151772</v>
      </c>
      <c r="F382" s="301">
        <f>+'[13]DIST ANTES AJUSTE'!F32</f>
        <v>53681.196514492774</v>
      </c>
      <c r="G382" s="301">
        <f>+'[13]DIST ANTES AJUSTE'!G32</f>
        <v>60972.161950064299</v>
      </c>
      <c r="H382" s="301">
        <f>+'[13]DIST ANTES AJUSTE'!H32</f>
        <v>11985.585280308487</v>
      </c>
      <c r="I382" s="301">
        <f>+'[13]DIST ANTES AJUSTE'!I32</f>
        <v>37895.296548707083</v>
      </c>
      <c r="J382" s="301">
        <f>+[14]ISR!$C32</f>
        <v>841328</v>
      </c>
      <c r="K382" s="301">
        <f>+'[13]DIST ANTES AJUSTE'!L32</f>
        <v>0</v>
      </c>
      <c r="L382" s="292">
        <f t="shared" si="13"/>
        <v>3410369.716950384</v>
      </c>
      <c r="M382" s="284">
        <v>44621</v>
      </c>
      <c r="N382" s="285"/>
    </row>
    <row r="383" spans="1:14">
      <c r="A383" s="290" t="s">
        <v>18</v>
      </c>
      <c r="B383" s="301">
        <f>+'[13]DIST ANTES AJUSTE'!B33</f>
        <v>1096486.4091449354</v>
      </c>
      <c r="C383" s="301">
        <f>+'[13]DIST ANTES AJUSTE'!C33</f>
        <v>148666.41771153323</v>
      </c>
      <c r="D383" s="301">
        <f>+'[13]DIST ANTES AJUSTE'!D33</f>
        <v>544512.6026597562</v>
      </c>
      <c r="E383" s="301">
        <f>+'[13]DIST ANTES AJUSTE'!E33</f>
        <v>33082.855858763571</v>
      </c>
      <c r="F383" s="301">
        <f>+'[13]DIST ANTES AJUSTE'!F33</f>
        <v>30808.919988240414</v>
      </c>
      <c r="G383" s="301">
        <f>+'[13]DIST ANTES AJUSTE'!G33</f>
        <v>36186.753159114989</v>
      </c>
      <c r="H383" s="301">
        <f>+'[13]DIST ANTES AJUSTE'!H33</f>
        <v>6939.009686974925</v>
      </c>
      <c r="I383" s="301">
        <f>+'[13]DIST ANTES AJUSTE'!I33</f>
        <v>8917.8794995251756</v>
      </c>
      <c r="J383" s="301">
        <f>+[14]ISR!$C33</f>
        <v>143716</v>
      </c>
      <c r="K383" s="301">
        <f>+'[13]DIST ANTES AJUSTE'!L33</f>
        <v>0</v>
      </c>
      <c r="L383" s="292">
        <f t="shared" si="13"/>
        <v>2049316.8477088439</v>
      </c>
      <c r="M383" s="284">
        <v>44621</v>
      </c>
      <c r="N383" s="285"/>
    </row>
    <row r="384" spans="1:14">
      <c r="A384" s="290" t="s">
        <v>19</v>
      </c>
      <c r="B384" s="301">
        <f>+'[13]DIST ANTES AJUSTE'!B34</f>
        <v>1529477.4833865655</v>
      </c>
      <c r="C384" s="301">
        <f>+'[13]DIST ANTES AJUSTE'!C34</f>
        <v>207373.23996298958</v>
      </c>
      <c r="D384" s="301">
        <f>+'[13]DIST ANTES AJUSTE'!D34</f>
        <v>240132.53090765656</v>
      </c>
      <c r="E384" s="301">
        <f>+'[13]DIST ANTES AJUSTE'!E34</f>
        <v>46146.931700076901</v>
      </c>
      <c r="F384" s="301">
        <f>+'[13]DIST ANTES AJUSTE'!F34</f>
        <v>42975.041775379934</v>
      </c>
      <c r="G384" s="301">
        <f>+'[13]DIST ANTES AJUSTE'!G34</f>
        <v>49352.746469224992</v>
      </c>
      <c r="H384" s="301">
        <f>+'[13]DIST ANTES AJUSTE'!H34</f>
        <v>9622.4668395101216</v>
      </c>
      <c r="I384" s="301">
        <f>+'[13]DIST ANTES AJUSTE'!I34</f>
        <v>20908.451887034895</v>
      </c>
      <c r="J384" s="301">
        <f>+[14]ISR!$C34</f>
        <v>79071</v>
      </c>
      <c r="K384" s="301">
        <f>+'[13]DIST ANTES AJUSTE'!L34</f>
        <v>0</v>
      </c>
      <c r="L384" s="292">
        <f t="shared" si="13"/>
        <v>2225059.8929284383</v>
      </c>
      <c r="M384" s="284">
        <v>44621</v>
      </c>
      <c r="N384" s="285"/>
    </row>
    <row r="385" spans="1:14">
      <c r="A385" s="290" t="s">
        <v>20</v>
      </c>
      <c r="B385" s="301">
        <f>+'[13]DIST ANTES AJUSTE'!B35</f>
        <v>1457611.6074303421</v>
      </c>
      <c r="C385" s="301">
        <f>+'[13]DIST ANTES AJUSTE'!C35</f>
        <v>197629.35022211255</v>
      </c>
      <c r="D385" s="301">
        <f>+'[13]DIST ANTES AJUSTE'!D35</f>
        <v>223984.21945095982</v>
      </c>
      <c r="E385" s="301">
        <f>+'[13]DIST ANTES AJUSTE'!E35</f>
        <v>43978.616269581376</v>
      </c>
      <c r="F385" s="301">
        <f>+'[13]DIST ANTES AJUSTE'!F35</f>
        <v>40955.764772963485</v>
      </c>
      <c r="G385" s="301">
        <f>+'[13]DIST ANTES AJUSTE'!G35</f>
        <v>47563.774929931991</v>
      </c>
      <c r="H385" s="301">
        <f>+'[13]DIST ANTES AJUSTE'!H35</f>
        <v>9197.0666465332233</v>
      </c>
      <c r="I385" s="301">
        <f>+'[13]DIST ANTES AJUSTE'!I35</f>
        <v>14174.816631778131</v>
      </c>
      <c r="J385" s="301">
        <f>+[14]ISR!$C35</f>
        <v>173970</v>
      </c>
      <c r="K385" s="301">
        <f>+'[13]DIST ANTES AJUSTE'!L35</f>
        <v>0</v>
      </c>
      <c r="L385" s="292">
        <f t="shared" si="13"/>
        <v>2209065.2163542034</v>
      </c>
      <c r="M385" s="284">
        <v>44621</v>
      </c>
      <c r="N385" s="285"/>
    </row>
    <row r="386" spans="1:14">
      <c r="A386" s="290" t="s">
        <v>341</v>
      </c>
      <c r="B386" s="301">
        <f>+'[13]DIST ANTES AJUSTE'!B36</f>
        <v>13517839.263040338</v>
      </c>
      <c r="C386" s="301">
        <f>+'[13]DIST ANTES AJUSTE'!C36</f>
        <v>1832807.7087968013</v>
      </c>
      <c r="D386" s="301">
        <f>+'[13]DIST ANTES AJUSTE'!D36</f>
        <v>0</v>
      </c>
      <c r="E386" s="301">
        <f>+'[13]DIST ANTES AJUSTE'!E36</f>
        <v>407856.15583416977</v>
      </c>
      <c r="F386" s="301">
        <f>+'[13]DIST ANTES AJUSTE'!F36</f>
        <v>379822.33474278497</v>
      </c>
      <c r="G386" s="301">
        <f>+'[13]DIST ANTES AJUSTE'!G36</f>
        <v>565716.71709534177</v>
      </c>
      <c r="H386" s="301">
        <f>+'[13]DIST ANTES AJUSTE'!H36</f>
        <v>91578.906035458611</v>
      </c>
      <c r="I386" s="301">
        <f>+'[13]DIST ANTES AJUSTE'!I36</f>
        <v>1038178.15728435</v>
      </c>
      <c r="J386" s="301">
        <f>+[14]ISR!$C36</f>
        <v>0</v>
      </c>
      <c r="K386" s="301">
        <f>+'[13]DIST ANTES AJUSTE'!L36</f>
        <v>0</v>
      </c>
      <c r="L386" s="292">
        <f t="shared" si="13"/>
        <v>17833799.242829241</v>
      </c>
      <c r="M386" s="284">
        <v>44621</v>
      </c>
      <c r="N386" s="285"/>
    </row>
    <row r="387" spans="1:14">
      <c r="A387" s="290" t="s">
        <v>21</v>
      </c>
      <c r="B387" s="301">
        <f>+'[13]DIST ANTES AJUSTE'!B37</f>
        <v>2606103.0963855423</v>
      </c>
      <c r="C387" s="301">
        <f>+'[13]DIST ANTES AJUSTE'!C37</f>
        <v>353346.8444760702</v>
      </c>
      <c r="D387" s="301">
        <f>+'[13]DIST ANTES AJUSTE'!D37</f>
        <v>205780.64251839783</v>
      </c>
      <c r="E387" s="301">
        <f>+'[13]DIST ANTES AJUSTE'!E37</f>
        <v>78630.554222215433</v>
      </c>
      <c r="F387" s="301">
        <f>+'[13]DIST ANTES AJUSTE'!F37</f>
        <v>73225.915812131105</v>
      </c>
      <c r="G387" s="301">
        <f>+'[13]DIST ANTES AJUSTE'!G37</f>
        <v>88619.847609041244</v>
      </c>
      <c r="H387" s="301">
        <f>+'[13]DIST ANTES AJUSTE'!H37</f>
        <v>16624.229205667431</v>
      </c>
      <c r="I387" s="301">
        <f>+'[13]DIST ANTES AJUSTE'!I37</f>
        <v>27888.151770326385</v>
      </c>
      <c r="J387" s="301">
        <f>+[14]ISR!$C37</f>
        <v>245553</v>
      </c>
      <c r="K387" s="301">
        <f>+'[13]DIST ANTES AJUSTE'!L37</f>
        <v>0</v>
      </c>
      <c r="L387" s="292">
        <f t="shared" si="13"/>
        <v>3695772.281999392</v>
      </c>
      <c r="M387" s="284">
        <v>44621</v>
      </c>
      <c r="N387" s="285"/>
    </row>
    <row r="388" spans="1:14">
      <c r="A388" s="290" t="s">
        <v>22</v>
      </c>
      <c r="B388" s="301">
        <f>+'[13]DIST ANTES AJUSTE'!B38</f>
        <v>9555035.5089408066</v>
      </c>
      <c r="C388" s="301">
        <f>+'[13]DIST ANTES AJUSTE'!C38</f>
        <v>1295513.461494819</v>
      </c>
      <c r="D388" s="301">
        <f>+'[13]DIST ANTES AJUSTE'!D38</f>
        <v>313626.99962736142</v>
      </c>
      <c r="E388" s="301">
        <f>+'[13]DIST ANTES AJUSTE'!E38</f>
        <v>288291.64003225538</v>
      </c>
      <c r="F388" s="301">
        <f>+'[13]DIST ANTES AJUSTE'!F38</f>
        <v>268476.03560389392</v>
      </c>
      <c r="G388" s="301">
        <f>+'[13]DIST ANTES AJUSTE'!G38</f>
        <v>312266.43113576487</v>
      </c>
      <c r="H388" s="301">
        <f>+'[13]DIST ANTES AJUSTE'!H38</f>
        <v>60313.106292357596</v>
      </c>
      <c r="I388" s="301">
        <f>+'[13]DIST ANTES AJUSTE'!I38</f>
        <v>211609.152178199</v>
      </c>
      <c r="J388" s="301">
        <f>+[14]ISR!$C38</f>
        <v>1734624</v>
      </c>
      <c r="K388" s="301">
        <f>+'[13]DIST ANTES AJUSTE'!L38</f>
        <v>0</v>
      </c>
      <c r="L388" s="292">
        <f t="shared" ref="L388:L406" si="14">SUM(B388:K388)</f>
        <v>14039756.335305456</v>
      </c>
      <c r="M388" s="284">
        <v>44621</v>
      </c>
      <c r="N388" s="285"/>
    </row>
    <row r="389" spans="1:14">
      <c r="A389" s="290" t="s">
        <v>342</v>
      </c>
      <c r="B389" s="301">
        <f>+'[13]DIST ANTES AJUSTE'!B39</f>
        <v>2038722.1095203154</v>
      </c>
      <c r="C389" s="301">
        <f>+'[13]DIST ANTES AJUSTE'!C39</f>
        <v>276418.85072399583</v>
      </c>
      <c r="D389" s="301">
        <f>+'[13]DIST ANTES AJUSTE'!D39</f>
        <v>299287.92481917876</v>
      </c>
      <c r="E389" s="301">
        <f>+'[13]DIST ANTES AJUSTE'!E39</f>
        <v>61511.706809799194</v>
      </c>
      <c r="F389" s="301">
        <f>+'[13]DIST ANTES AJUSTE'!F39</f>
        <v>57283.7253548812</v>
      </c>
      <c r="G389" s="301">
        <f>+'[13]DIST ANTES AJUSTE'!G39</f>
        <v>65376.429277002768</v>
      </c>
      <c r="H389" s="301">
        <f>+'[13]DIST ANTES AJUSTE'!H39</f>
        <v>12805.694633602852</v>
      </c>
      <c r="I389" s="301">
        <f>+'[13]DIST ANTES AJUSTE'!I39</f>
        <v>19491.803876966136</v>
      </c>
      <c r="J389" s="301">
        <f>+[14]ISR!$C39</f>
        <v>62841</v>
      </c>
      <c r="K389" s="301">
        <f>+'[13]DIST ANTES AJUSTE'!L39</f>
        <v>0</v>
      </c>
      <c r="L389" s="292">
        <f t="shared" si="14"/>
        <v>2893739.2450157418</v>
      </c>
      <c r="M389" s="284">
        <v>44621</v>
      </c>
      <c r="N389" s="285"/>
    </row>
    <row r="390" spans="1:14">
      <c r="A390" s="290" t="s">
        <v>23</v>
      </c>
      <c r="B390" s="301">
        <f>+'[13]DIST ANTES AJUSTE'!B40</f>
        <v>1959626.4594034571</v>
      </c>
      <c r="C390" s="301">
        <f>+'[13]DIST ANTES AJUSTE'!C40</f>
        <v>265694.71761516808</v>
      </c>
      <c r="D390" s="301">
        <f>+'[13]DIST ANTES AJUSTE'!D40</f>
        <v>261283.97700297923</v>
      </c>
      <c r="E390" s="301">
        <f>+'[13]DIST ANTES AJUSTE'!E40</f>
        <v>59125.256505468155</v>
      </c>
      <c r="F390" s="301">
        <f>+'[13]DIST ANTES AJUSTE'!F40</f>
        <v>55061.306821012622</v>
      </c>
      <c r="G390" s="301">
        <f>+'[13]DIST ANTES AJUSTE'!G40</f>
        <v>57120.073201709922</v>
      </c>
      <c r="H390" s="301">
        <f>+'[13]DIST ANTES AJUSTE'!H40</f>
        <v>12020.35163212587</v>
      </c>
      <c r="I390" s="301">
        <f>+'[13]DIST ANTES AJUSTE'!I40</f>
        <v>4020.7301905700674</v>
      </c>
      <c r="J390" s="301">
        <f>+[14]ISR!$C40</f>
        <v>79537</v>
      </c>
      <c r="K390" s="301">
        <f>+'[13]DIST ANTES AJUSTE'!L40</f>
        <v>0</v>
      </c>
      <c r="L390" s="292">
        <f t="shared" si="14"/>
        <v>2753489.8723724904</v>
      </c>
      <c r="M390" s="284">
        <v>44621</v>
      </c>
      <c r="N390" s="285"/>
    </row>
    <row r="391" spans="1:14">
      <c r="A391" s="290" t="s">
        <v>24</v>
      </c>
      <c r="B391" s="301">
        <f>+'[13]DIST ANTES AJUSTE'!B41</f>
        <v>2108763.9709872762</v>
      </c>
      <c r="C391" s="301">
        <f>+'[13]DIST ANTES AJUSTE'!C41</f>
        <v>285915.43292853155</v>
      </c>
      <c r="D391" s="301">
        <f>+'[13]DIST ANTES AJUSTE'!D41</f>
        <v>405023.69747535995</v>
      </c>
      <c r="E391" s="301">
        <f>+'[13]DIST ANTES AJUSTE'!E41</f>
        <v>63624.988649252831</v>
      </c>
      <c r="F391" s="301">
        <f>+'[13]DIST ANTES AJUSTE'!F41</f>
        <v>59251.751571317996</v>
      </c>
      <c r="G391" s="301">
        <f>+'[13]DIST ANTES AJUSTE'!G41</f>
        <v>70521.754280115783</v>
      </c>
      <c r="H391" s="301">
        <f>+'[13]DIST ANTES AJUSTE'!H41</f>
        <v>13391.88762145898</v>
      </c>
      <c r="I391" s="301">
        <f>+'[13]DIST ANTES AJUSTE'!I41</f>
        <v>26970.208028850411</v>
      </c>
      <c r="J391" s="301">
        <f>+[14]ISR!$C41</f>
        <v>554287</v>
      </c>
      <c r="K391" s="301">
        <f>+'[13]DIST ANTES AJUSTE'!L41</f>
        <v>0</v>
      </c>
      <c r="L391" s="292">
        <f t="shared" si="14"/>
        <v>3587750.691542164</v>
      </c>
      <c r="M391" s="284">
        <v>44621</v>
      </c>
      <c r="N391" s="285"/>
    </row>
    <row r="392" spans="1:14">
      <c r="A392" s="290" t="s">
        <v>25</v>
      </c>
      <c r="B392" s="301">
        <f>+'[13]DIST ANTES AJUSTE'!B42</f>
        <v>2898196.2578553432</v>
      </c>
      <c r="C392" s="301">
        <f>+'[13]DIST ANTES AJUSTE'!C42</f>
        <v>392950.11102679552</v>
      </c>
      <c r="D392" s="301">
        <f>+'[13]DIST ANTES AJUSTE'!D42</f>
        <v>128146.65874297843</v>
      </c>
      <c r="E392" s="301">
        <f>+'[13]DIST ANTES AJUSTE'!E42</f>
        <v>87443.500485271812</v>
      </c>
      <c r="F392" s="301">
        <f>+'[13]DIST ANTES AJUSTE'!F42</f>
        <v>81433.108494183369</v>
      </c>
      <c r="G392" s="301">
        <f>+'[13]DIST ANTES AJUSTE'!G42</f>
        <v>96181.93440630188</v>
      </c>
      <c r="H392" s="301">
        <f>+'[13]DIST ANTES AJUSTE'!H42</f>
        <v>18367.909587527349</v>
      </c>
      <c r="I392" s="301">
        <f>+'[13]DIST ANTES AJUSTE'!I42</f>
        <v>27692.313016898588</v>
      </c>
      <c r="J392" s="301">
        <f>+[14]ISR!$C42</f>
        <v>0</v>
      </c>
      <c r="K392" s="301">
        <f>+'[13]DIST ANTES AJUSTE'!L42</f>
        <v>0</v>
      </c>
      <c r="L392" s="292">
        <f t="shared" si="14"/>
        <v>3730411.7936152997</v>
      </c>
      <c r="M392" s="284">
        <v>44621</v>
      </c>
      <c r="N392" s="285"/>
    </row>
    <row r="393" spans="1:14">
      <c r="A393" s="290" t="s">
        <v>26</v>
      </c>
      <c r="B393" s="301">
        <f>+'[13]DIST ANTES AJUSTE'!B43</f>
        <v>6799436.0514288014</v>
      </c>
      <c r="C393" s="301">
        <f>+'[13]DIST ANTES AJUSTE'!C43</f>
        <v>921897.24767281348</v>
      </c>
      <c r="D393" s="301">
        <f>+'[13]DIST ANTES AJUSTE'!D43</f>
        <v>397360.93902651133</v>
      </c>
      <c r="E393" s="301">
        <f>+'[13]DIST ANTES AJUSTE'!E43</f>
        <v>205150.52712190096</v>
      </c>
      <c r="F393" s="301">
        <f>+'[13]DIST ANTES AJUSTE'!F43</f>
        <v>191049.59215020237</v>
      </c>
      <c r="G393" s="301">
        <f>+'[13]DIST ANTES AJUSTE'!G43</f>
        <v>224762.1428155977</v>
      </c>
      <c r="H393" s="301">
        <f>+'[13]DIST ANTES AJUSTE'!H43</f>
        <v>43047.941436277812</v>
      </c>
      <c r="I393" s="301">
        <f>+'[13]DIST ANTES AJUSTE'!I43</f>
        <v>164699.51035819598</v>
      </c>
      <c r="J393" s="301">
        <f>+[14]ISR!$C43</f>
        <v>733199</v>
      </c>
      <c r="K393" s="301">
        <f>+'[13]DIST ANTES AJUSTE'!L43</f>
        <v>0</v>
      </c>
      <c r="L393" s="292">
        <f t="shared" si="14"/>
        <v>9680602.9520103</v>
      </c>
      <c r="M393" s="284">
        <v>44621</v>
      </c>
      <c r="N393" s="285"/>
    </row>
    <row r="394" spans="1:14">
      <c r="A394" s="290" t="s">
        <v>27</v>
      </c>
      <c r="B394" s="301">
        <f>+'[13]DIST ANTES AJUSTE'!B44</f>
        <v>140715761.39822057</v>
      </c>
      <c r="C394" s="301">
        <f>+'[13]DIST ANTES AJUSTE'!C44</f>
        <v>19078857.738921013</v>
      </c>
      <c r="D394" s="301">
        <f>+'[13]DIST ANTES AJUSTE'!D44</f>
        <v>0</v>
      </c>
      <c r="E394" s="301">
        <f>+'[13]DIST ANTES AJUSTE'!E44</f>
        <v>4245633.3719082912</v>
      </c>
      <c r="F394" s="301">
        <f>+'[13]DIST ANTES AJUSTE'!F44</f>
        <v>3953811.5510289753</v>
      </c>
      <c r="G394" s="301">
        <f>+'[13]DIST ANTES AJUSTE'!G44</f>
        <v>5060869.5765945325</v>
      </c>
      <c r="H394" s="301">
        <f>+'[13]DIST ANTES AJUSTE'!H44</f>
        <v>911535.48827084235</v>
      </c>
      <c r="I394" s="301">
        <f>+'[13]DIST ANTES AJUSTE'!I44</f>
        <v>3402569.6130445753</v>
      </c>
      <c r="J394" s="301">
        <f>+[14]ISR!$C44</f>
        <v>1007238</v>
      </c>
      <c r="K394" s="301">
        <f>+'[13]DIST ANTES AJUSTE'!L44</f>
        <v>0</v>
      </c>
      <c r="L394" s="292">
        <f t="shared" si="14"/>
        <v>178376276.7379888</v>
      </c>
      <c r="M394" s="284">
        <v>44621</v>
      </c>
      <c r="N394" s="285"/>
    </row>
    <row r="395" spans="1:14">
      <c r="A395" s="290" t="s">
        <v>343</v>
      </c>
      <c r="B395" s="301">
        <f>+'[13]DIST ANTES AJUSTE'!B45</f>
        <v>747450.4778469929</v>
      </c>
      <c r="C395" s="301">
        <f>+'[13]DIST ANTES AJUSTE'!C45</f>
        <v>101342.60137764443</v>
      </c>
      <c r="D395" s="301">
        <f>+'[13]DIST ANTES AJUSTE'!D45</f>
        <v>183772.54430797888</v>
      </c>
      <c r="E395" s="301">
        <f>+'[13]DIST ANTES AJUSTE'!E45</f>
        <v>22551.849358995962</v>
      </c>
      <c r="F395" s="301">
        <f>+'[13]DIST ANTES AJUSTE'!F45</f>
        <v>21001.757775564518</v>
      </c>
      <c r="G395" s="301">
        <f>+'[13]DIST ANTES AJUSTE'!G45</f>
        <v>28167.071104287454</v>
      </c>
      <c r="H395" s="301">
        <f>+'[13]DIST ANTES AJUSTE'!H45</f>
        <v>4906.6823817318618</v>
      </c>
      <c r="I395" s="301">
        <f>+'[13]DIST ANTES AJUSTE'!I45</f>
        <v>10178.528196439938</v>
      </c>
      <c r="J395" s="301">
        <f>+[14]ISR!$C45</f>
        <v>22627</v>
      </c>
      <c r="K395" s="301">
        <f>+'[13]DIST ANTES AJUSTE'!L45</f>
        <v>0</v>
      </c>
      <c r="L395" s="292">
        <f t="shared" si="14"/>
        <v>1141998.5123496358</v>
      </c>
      <c r="M395" s="284">
        <v>44621</v>
      </c>
      <c r="N395" s="285"/>
    </row>
    <row r="396" spans="1:14">
      <c r="A396" s="290" t="s">
        <v>344</v>
      </c>
      <c r="B396" s="301">
        <f>+'[13]DIST ANTES AJUSTE'!B46</f>
        <v>3118789.7985352571</v>
      </c>
      <c r="C396" s="301">
        <f>+'[13]DIST ANTES AJUSTE'!C46</f>
        <v>422859.14696399734</v>
      </c>
      <c r="D396" s="301">
        <f>+'[13]DIST ANTES AJUSTE'!D46</f>
        <v>301259.7836941331</v>
      </c>
      <c r="E396" s="301">
        <f>+'[13]DIST ANTES AJUSTE'!E46</f>
        <v>94099.181980883499</v>
      </c>
      <c r="F396" s="301">
        <f>+'[13]DIST ANTES AJUSTE'!F46</f>
        <v>87631.314225600887</v>
      </c>
      <c r="G396" s="301">
        <f>+'[13]DIST ANTES AJUSTE'!G46</f>
        <v>139082.94702893111</v>
      </c>
      <c r="H396" s="301">
        <f>+'[13]DIST ANTES AJUSTE'!H46</f>
        <v>21560.690374808106</v>
      </c>
      <c r="I396" s="301">
        <f>+'[13]DIST ANTES AJUSTE'!I46</f>
        <v>306704.13423148415</v>
      </c>
      <c r="J396" s="301">
        <f>+[14]ISR!$C46</f>
        <v>1569040</v>
      </c>
      <c r="K396" s="301">
        <f>+'[13]DIST ANTES AJUSTE'!L46</f>
        <v>0</v>
      </c>
      <c r="L396" s="292">
        <f t="shared" si="14"/>
        <v>6061026.9970350955</v>
      </c>
      <c r="M396" s="284">
        <v>44621</v>
      </c>
      <c r="N396" s="285"/>
    </row>
    <row r="397" spans="1:14">
      <c r="A397" s="290" t="s">
        <v>345</v>
      </c>
      <c r="B397" s="301">
        <f>+'[13]DIST ANTES AJUSTE'!B47</f>
        <v>1541395.4428509974</v>
      </c>
      <c r="C397" s="301">
        <f>+'[13]DIST ANTES AJUSTE'!C47</f>
        <v>208989.12890101742</v>
      </c>
      <c r="D397" s="301">
        <f>+'[13]DIST ANTES AJUSTE'!D47</f>
        <v>197370.22211313166</v>
      </c>
      <c r="E397" s="301">
        <f>+'[13]DIST ANTES AJUSTE'!E47</f>
        <v>46506.516965239643</v>
      </c>
      <c r="F397" s="301">
        <f>+'[13]DIST ANTES AJUSTE'!F47</f>
        <v>43309.911102067126</v>
      </c>
      <c r="G397" s="301">
        <f>+'[13]DIST ANTES AJUSTE'!G47</f>
        <v>51591.241515516864</v>
      </c>
      <c r="H397" s="301">
        <f>+'[13]DIST ANTES AJUSTE'!H47</f>
        <v>9790.961863777311</v>
      </c>
      <c r="I397" s="301">
        <f>+'[13]DIST ANTES AJUSTE'!I47</f>
        <v>19219.418970765895</v>
      </c>
      <c r="J397" s="301">
        <f>+[14]ISR!$C47</f>
        <v>169259</v>
      </c>
      <c r="K397" s="301">
        <f>+'[13]DIST ANTES AJUSTE'!L47</f>
        <v>0</v>
      </c>
      <c r="L397" s="292">
        <f t="shared" si="14"/>
        <v>2287431.8442825135</v>
      </c>
      <c r="M397" s="284">
        <v>44621</v>
      </c>
      <c r="N397" s="285"/>
    </row>
    <row r="398" spans="1:14">
      <c r="A398" s="290" t="s">
        <v>28</v>
      </c>
      <c r="B398" s="301">
        <f>+'[13]DIST ANTES AJUSTE'!B48</f>
        <v>1727248.1814161472</v>
      </c>
      <c r="C398" s="301">
        <f>+'[13]DIST ANTES AJUSTE'!C48</f>
        <v>234187.8553128237</v>
      </c>
      <c r="D398" s="301">
        <f>+'[13]DIST ANTES AJUSTE'!D48</f>
        <v>353589.26715370559</v>
      </c>
      <c r="E398" s="301">
        <f>+'[13]DIST ANTES AJUSTE'!E48</f>
        <v>52114.009232950819</v>
      </c>
      <c r="F398" s="301">
        <f>+'[13]DIST ANTES AJUSTE'!F48</f>
        <v>48531.974813750654</v>
      </c>
      <c r="G398" s="301">
        <f>+'[13]DIST ANTES AJUSTE'!G48</f>
        <v>56287.252782321892</v>
      </c>
      <c r="H398" s="301">
        <f>+'[13]DIST ANTES AJUSTE'!H48</f>
        <v>10894.598491036475</v>
      </c>
      <c r="I398" s="301">
        <f>+'[13]DIST ANTES AJUSTE'!I48</f>
        <v>13647.495065039038</v>
      </c>
      <c r="J398" s="301">
        <f>+[14]ISR!$C48</f>
        <v>0</v>
      </c>
      <c r="K398" s="301">
        <f>+'[13]DIST ANTES AJUSTE'!L48</f>
        <v>0</v>
      </c>
      <c r="L398" s="292">
        <f t="shared" si="14"/>
        <v>2496500.6342677753</v>
      </c>
      <c r="M398" s="284">
        <v>44621</v>
      </c>
      <c r="N398" s="285"/>
    </row>
    <row r="399" spans="1:14">
      <c r="A399" s="290" t="s">
        <v>29</v>
      </c>
      <c r="B399" s="301">
        <f>+'[13]DIST ANTES AJUSTE'!B49</f>
        <v>4969563.8499568673</v>
      </c>
      <c r="C399" s="301">
        <f>+'[13]DIST ANTES AJUSTE'!C49</f>
        <v>673795.17986045824</v>
      </c>
      <c r="D399" s="301">
        <f>+'[13]DIST ANTES AJUSTE'!D49</f>
        <v>303827.40247490158</v>
      </c>
      <c r="E399" s="301">
        <f>+'[13]DIST ANTES AJUSTE'!E49</f>
        <v>149940.17674019324</v>
      </c>
      <c r="F399" s="301">
        <f>+'[13]DIST ANTES AJUSTE'!F49</f>
        <v>139634.10181820663</v>
      </c>
      <c r="G399" s="301">
        <f>+'[13]DIST ANTES AJUSTE'!G49</f>
        <v>160209.45868432749</v>
      </c>
      <c r="H399" s="301">
        <f>+'[13]DIST ANTES AJUSTE'!H49</f>
        <v>31257.812380967902</v>
      </c>
      <c r="I399" s="301">
        <f>+'[13]DIST ANTES AJUSTE'!I49</f>
        <v>92022.630568618508</v>
      </c>
      <c r="J399" s="301">
        <f>+[14]ISR!$C49</f>
        <v>880214</v>
      </c>
      <c r="K399" s="301">
        <f>+'[13]DIST ANTES AJUSTE'!L49</f>
        <v>0</v>
      </c>
      <c r="L399" s="292">
        <f t="shared" si="14"/>
        <v>7400464.6124845408</v>
      </c>
      <c r="M399" s="284">
        <v>44621</v>
      </c>
      <c r="N399" s="285"/>
    </row>
    <row r="400" spans="1:14">
      <c r="A400" s="290" t="s">
        <v>30</v>
      </c>
      <c r="B400" s="301">
        <f>+'[13]DIST ANTES AJUSTE'!B50</f>
        <v>4302913.0941423988</v>
      </c>
      <c r="C400" s="301">
        <f>+'[13]DIST ANTES AJUSTE'!C50</f>
        <v>583407.75714760087</v>
      </c>
      <c r="D400" s="301">
        <f>+'[13]DIST ANTES AJUSTE'!D50</f>
        <v>316566.12456658122</v>
      </c>
      <c r="E400" s="301">
        <f>+'[13]DIST ANTES AJUSTE'!E50</f>
        <v>129826.19168637949</v>
      </c>
      <c r="F400" s="301">
        <f>+'[13]DIST ANTES AJUSTE'!F50</f>
        <v>120902.64336243964</v>
      </c>
      <c r="G400" s="301">
        <f>+'[13]DIST ANTES AJUSTE'!G50</f>
        <v>161061.87521176634</v>
      </c>
      <c r="H400" s="301">
        <f>+'[13]DIST ANTES AJUSTE'!H50</f>
        <v>28191.74639745165</v>
      </c>
      <c r="I400" s="301">
        <f>+'[13]DIST ANTES AJUSTE'!I50</f>
        <v>186481.05766678811</v>
      </c>
      <c r="J400" s="301">
        <f>+[14]ISR!$C50</f>
        <v>3081007</v>
      </c>
      <c r="K400" s="301">
        <f>+'[13]DIST ANTES AJUSTE'!L50</f>
        <v>0</v>
      </c>
      <c r="L400" s="292">
        <f t="shared" si="14"/>
        <v>8910357.4901814051</v>
      </c>
      <c r="M400" s="284">
        <v>44621</v>
      </c>
      <c r="N400" s="285"/>
    </row>
    <row r="401" spans="1:14">
      <c r="A401" s="290" t="s">
        <v>346</v>
      </c>
      <c r="B401" s="301">
        <f>+'[13]DIST ANTES AJUSTE'!B51</f>
        <v>38696760.478770532</v>
      </c>
      <c r="C401" s="301">
        <f>+'[13]DIST ANTES AJUSTE'!C51</f>
        <v>5246675.8573799813</v>
      </c>
      <c r="D401" s="301">
        <f>+'[13]DIST ANTES AJUSTE'!D51</f>
        <v>971541.50425454392</v>
      </c>
      <c r="E401" s="301">
        <f>+'[13]DIST ANTES AJUSTE'!E51</f>
        <v>1167546.9473303701</v>
      </c>
      <c r="F401" s="301">
        <f>+'[13]DIST ANTES AJUSTE'!F51</f>
        <v>1087296.0997992654</v>
      </c>
      <c r="G401" s="301">
        <f>+'[13]DIST ANTES AJUSTE'!G51</f>
        <v>1352640.7773160113</v>
      </c>
      <c r="H401" s="301">
        <f>+'[13]DIST ANTES AJUSTE'!H51</f>
        <v>248699.72879770974</v>
      </c>
      <c r="I401" s="301">
        <f>+'[13]DIST ANTES AJUSTE'!I51</f>
        <v>1133416.6391673444</v>
      </c>
      <c r="J401" s="301">
        <f>+[14]ISR!$C51</f>
        <v>6982608</v>
      </c>
      <c r="K401" s="301">
        <f>+'[13]DIST ANTES AJUSTE'!L51</f>
        <v>0</v>
      </c>
      <c r="L401" s="292">
        <f t="shared" si="14"/>
        <v>56887186.032815762</v>
      </c>
      <c r="M401" s="284">
        <v>44621</v>
      </c>
      <c r="N401" s="285"/>
    </row>
    <row r="402" spans="1:14">
      <c r="A402" s="290" t="s">
        <v>347</v>
      </c>
      <c r="B402" s="301">
        <f>+'[13]DIST ANTES AJUSTE'!B52</f>
        <v>74772003.191165254</v>
      </c>
      <c r="C402" s="301">
        <f>+'[13]DIST ANTES AJUSTE'!C52</f>
        <v>10137914.882507404</v>
      </c>
      <c r="D402" s="301">
        <f>+'[13]DIST ANTES AJUSTE'!D52</f>
        <v>1725360.7967191308</v>
      </c>
      <c r="E402" s="301">
        <f>+'[13]DIST ANTES AJUSTE'!E52</f>
        <v>2255998.2538604098</v>
      </c>
      <c r="F402" s="301">
        <f>+'[13]DIST ANTES AJUSTE'!F52</f>
        <v>2100933.1645338731</v>
      </c>
      <c r="G402" s="301">
        <f>+'[13]DIST ANTES AJUSTE'!G52</f>
        <v>2604164.4092656062</v>
      </c>
      <c r="H402" s="301">
        <f>+'[13]DIST ANTES AJUSTE'!H52</f>
        <v>480072.95588600839</v>
      </c>
      <c r="I402" s="301">
        <f>+'[13]DIST ANTES AJUSTE'!I52</f>
        <v>827189.28516183724</v>
      </c>
      <c r="J402" s="301">
        <f>+[14]ISR!$C52</f>
        <v>23316398</v>
      </c>
      <c r="K402" s="301">
        <f>+'[13]DIST ANTES AJUSTE'!L52</f>
        <v>0</v>
      </c>
      <c r="L402" s="292">
        <f t="shared" si="14"/>
        <v>118220034.93909952</v>
      </c>
      <c r="M402" s="284">
        <v>44621</v>
      </c>
      <c r="N402" s="285"/>
    </row>
    <row r="403" spans="1:14">
      <c r="A403" s="290" t="s">
        <v>31</v>
      </c>
      <c r="B403" s="301">
        <f>+'[13]DIST ANTES AJUSTE'!B53</f>
        <v>20148424.51029728</v>
      </c>
      <c r="C403" s="301">
        <f>+'[13]DIST ANTES AJUSTE'!C53</f>
        <v>2731811.4262687811</v>
      </c>
      <c r="D403" s="301">
        <f>+'[13]DIST ANTES AJUSTE'!D53</f>
        <v>576763.29588876839</v>
      </c>
      <c r="E403" s="301">
        <f>+'[13]DIST ANTES AJUSTE'!E53</f>
        <v>607912.16762337415</v>
      </c>
      <c r="F403" s="301">
        <f>+'[13]DIST ANTES AJUSTE'!F53</f>
        <v>566127.58061555587</v>
      </c>
      <c r="G403" s="301">
        <f>+'[13]DIST ANTES AJUSTE'!G53</f>
        <v>708724.49595118198</v>
      </c>
      <c r="H403" s="301">
        <f>+'[13]DIST ANTES AJUSTE'!H53</f>
        <v>129715.55188251183</v>
      </c>
      <c r="I403" s="301">
        <f>+'[13]DIST ANTES AJUSTE'!I53</f>
        <v>753583.35105730174</v>
      </c>
      <c r="J403" s="301">
        <f>+[14]ISR!$C53</f>
        <v>1198</v>
      </c>
      <c r="K403" s="301">
        <f>+'[13]DIST ANTES AJUSTE'!L53</f>
        <v>0</v>
      </c>
      <c r="L403" s="292">
        <f t="shared" si="14"/>
        <v>26224260.379584756</v>
      </c>
      <c r="M403" s="284">
        <v>44621</v>
      </c>
      <c r="N403" s="285"/>
    </row>
    <row r="404" spans="1:14">
      <c r="A404" s="290" t="s">
        <v>32</v>
      </c>
      <c r="B404" s="301">
        <f>+'[13]DIST ANTES AJUSTE'!B54</f>
        <v>6517665.5981958751</v>
      </c>
      <c r="C404" s="301">
        <f>+'[13]DIST ANTES AJUSTE'!C54</f>
        <v>883693.5788423667</v>
      </c>
      <c r="D404" s="301">
        <f>+'[13]DIST ANTES AJUSTE'!D54</f>
        <v>536012.281897226</v>
      </c>
      <c r="E404" s="301">
        <f>+'[13]DIST ANTES AJUSTE'!E54</f>
        <v>196649.03407047392</v>
      </c>
      <c r="F404" s="301">
        <f>+'[13]DIST ANTES AJUSTE'!F54</f>
        <v>183132.4456497276</v>
      </c>
      <c r="G404" s="301">
        <f>+'[13]DIST ANTES AJUSTE'!G54</f>
        <v>245002.42771849595</v>
      </c>
      <c r="H404" s="301">
        <f>+'[13]DIST ANTES AJUSTE'!H54</f>
        <v>42754.799472683248</v>
      </c>
      <c r="I404" s="301">
        <f>+'[13]DIST ANTES AJUSTE'!I54</f>
        <v>159828.25897846653</v>
      </c>
      <c r="J404" s="301">
        <f>+[14]ISR!$C54</f>
        <v>451742</v>
      </c>
      <c r="K404" s="301">
        <f>+'[13]DIST ANTES AJUSTE'!L54</f>
        <v>0</v>
      </c>
      <c r="L404" s="292">
        <f t="shared" si="14"/>
        <v>9216480.4248253163</v>
      </c>
      <c r="M404" s="284">
        <v>44621</v>
      </c>
      <c r="N404" s="285"/>
    </row>
    <row r="405" spans="1:14">
      <c r="A405" s="290" t="s">
        <v>33</v>
      </c>
      <c r="B405" s="301">
        <f>+'[13]DIST ANTES AJUSTE'!B55</f>
        <v>1312632.8617939923</v>
      </c>
      <c r="C405" s="301">
        <f>+'[13]DIST ANTES AJUSTE'!C55</f>
        <v>177972.49874596379</v>
      </c>
      <c r="D405" s="301">
        <f>+'[13]DIST ANTES AJUSTE'!D55</f>
        <v>177838.65184251009</v>
      </c>
      <c r="E405" s="301">
        <f>+'[13]DIST ANTES AJUSTE'!E55</f>
        <v>39604.361299303411</v>
      </c>
      <c r="F405" s="301">
        <f>+'[13]DIST ANTES AJUSTE'!F55</f>
        <v>36882.172316408622</v>
      </c>
      <c r="G405" s="301">
        <f>+'[13]DIST ANTES AJUSTE'!G55</f>
        <v>48081.456881631035</v>
      </c>
      <c r="H405" s="301">
        <f>+'[13]DIST ANTES AJUSTE'!H55</f>
        <v>8547.0415432507689</v>
      </c>
      <c r="I405" s="301">
        <f>+'[13]DIST ANTES AJUSTE'!I55</f>
        <v>16211.539922554279</v>
      </c>
      <c r="J405" s="301">
        <f>+[14]ISR!$C55</f>
        <v>36765</v>
      </c>
      <c r="K405" s="301">
        <f>+'[13]DIST ANTES AJUSTE'!L55</f>
        <v>0</v>
      </c>
      <c r="L405" s="292">
        <f t="shared" si="14"/>
        <v>1854535.5843456141</v>
      </c>
      <c r="M405" s="284">
        <v>44621</v>
      </c>
      <c r="N405" s="285"/>
    </row>
    <row r="406" spans="1:14">
      <c r="A406" s="290" t="s">
        <v>34</v>
      </c>
      <c r="B406" s="301">
        <f>+'[13]DIST ANTES AJUSTE'!B56</f>
        <v>1777792.9985825873</v>
      </c>
      <c r="C406" s="301">
        <f>+'[13]DIST ANTES AJUSTE'!C56</f>
        <v>241040.94194062587</v>
      </c>
      <c r="D406" s="301">
        <f>+'[13]DIST ANTES AJUSTE'!D56</f>
        <v>146694.97690357175</v>
      </c>
      <c r="E406" s="301">
        <f>+'[13]DIST ANTES AJUSTE'!E56</f>
        <v>53639.032227769989</v>
      </c>
      <c r="F406" s="301">
        <f>+'[13]DIST ANTES AJUSTE'!F56</f>
        <v>49952.175942100934</v>
      </c>
      <c r="G406" s="301">
        <f>+'[13]DIST ANTES AJUSTE'!G56</f>
        <v>59759.585910104783</v>
      </c>
      <c r="H406" s="301">
        <f>+'[13]DIST ANTES AJUSTE'!H56</f>
        <v>11305.474842772106</v>
      </c>
      <c r="I406" s="301">
        <f>+'[13]DIST ANTES AJUSTE'!I56</f>
        <v>18701.689320505182</v>
      </c>
      <c r="J406" s="301">
        <f>+[14]ISR!$C56</f>
        <v>0</v>
      </c>
      <c r="K406" s="301">
        <f>+'[13]DIST ANTES AJUSTE'!L56</f>
        <v>0</v>
      </c>
      <c r="L406" s="292">
        <f t="shared" si="14"/>
        <v>2358886.8756700377</v>
      </c>
      <c r="M406" s="284">
        <v>44621</v>
      </c>
      <c r="N406" s="285"/>
    </row>
    <row r="407" spans="1:14">
      <c r="A407" s="293" t="s">
        <v>36</v>
      </c>
      <c r="B407" s="294">
        <f t="shared" ref="B407:L407" si="15">SUM(B356:B406)</f>
        <v>535970462.19999987</v>
      </c>
      <c r="C407" s="294">
        <f t="shared" si="15"/>
        <v>72669217</v>
      </c>
      <c r="D407" s="294">
        <f t="shared" si="15"/>
        <v>20580368.000000004</v>
      </c>
      <c r="E407" s="294">
        <f t="shared" si="15"/>
        <v>16171138.600000007</v>
      </c>
      <c r="F407" s="294">
        <f t="shared" si="15"/>
        <v>15059622.200000003</v>
      </c>
      <c r="G407" s="294">
        <f t="shared" si="15"/>
        <v>19065355.39916667</v>
      </c>
      <c r="H407" s="294">
        <f t="shared" si="15"/>
        <v>3461296.4016666668</v>
      </c>
      <c r="I407" s="294">
        <f t="shared" si="15"/>
        <v>15311133.600000003</v>
      </c>
      <c r="J407" s="294">
        <f t="shared" si="15"/>
        <v>89677524</v>
      </c>
      <c r="K407" s="294">
        <f t="shared" si="15"/>
        <v>0</v>
      </c>
      <c r="L407" s="294">
        <f t="shared" si="15"/>
        <v>787966117.40083337</v>
      </c>
      <c r="M407" s="284">
        <v>44621</v>
      </c>
      <c r="N407" s="285"/>
    </row>
    <row r="412" spans="1:14" s="284" customFormat="1">
      <c r="A412" s="282" t="s">
        <v>370</v>
      </c>
      <c r="B412" s="283"/>
      <c r="C412" s="283"/>
      <c r="D412" s="283"/>
      <c r="E412" s="283"/>
      <c r="F412" s="283"/>
      <c r="G412" s="283"/>
      <c r="H412" s="283"/>
      <c r="I412" s="283"/>
      <c r="J412" s="283"/>
      <c r="K412" s="283"/>
      <c r="L412" s="283"/>
      <c r="M412" s="283"/>
    </row>
    <row r="413" spans="1:14" s="284" customFormat="1">
      <c r="A413" s="314" t="s">
        <v>371</v>
      </c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</row>
    <row r="414" spans="1:14" s="284" customFormat="1" ht="63">
      <c r="A414" s="286" t="s">
        <v>206</v>
      </c>
      <c r="B414" s="287" t="s">
        <v>207</v>
      </c>
      <c r="C414" s="287" t="s">
        <v>153</v>
      </c>
      <c r="D414" s="284" t="s">
        <v>356</v>
      </c>
      <c r="E414" s="285"/>
      <c r="F414" s="285"/>
      <c r="G414" s="285"/>
      <c r="H414" s="285"/>
      <c r="I414" s="285"/>
      <c r="J414" s="285"/>
      <c r="K414" s="285"/>
      <c r="L414" s="285"/>
      <c r="M414" s="285"/>
    </row>
    <row r="415" spans="1:14" s="284" customFormat="1">
      <c r="A415" s="290" t="s">
        <v>1</v>
      </c>
      <c r="B415" s="291">
        <f>+[15]DIST!$B6</f>
        <v>-2032.12</v>
      </c>
      <c r="C415" s="292">
        <f t="shared" ref="C415:C466" si="16">SUM(B415:B415)</f>
        <v>-2032.12</v>
      </c>
      <c r="D415" s="284">
        <v>44621</v>
      </c>
      <c r="E415" s="285"/>
      <c r="F415" s="285"/>
      <c r="G415" s="285"/>
      <c r="H415" s="285"/>
      <c r="I415" s="285"/>
      <c r="J415" s="285"/>
      <c r="K415" s="285"/>
      <c r="L415" s="285"/>
      <c r="M415" s="285"/>
    </row>
    <row r="416" spans="1:14" s="284" customFormat="1">
      <c r="A416" s="290" t="s">
        <v>2</v>
      </c>
      <c r="B416" s="291">
        <f>+[15]DIST!$B7</f>
        <v>-3688.34</v>
      </c>
      <c r="C416" s="292">
        <f t="shared" si="16"/>
        <v>-3688.34</v>
      </c>
      <c r="D416" s="284">
        <v>44621</v>
      </c>
      <c r="E416" s="285"/>
      <c r="F416" s="285"/>
      <c r="G416" s="285"/>
      <c r="H416" s="285"/>
      <c r="I416" s="285"/>
      <c r="J416" s="285"/>
      <c r="K416" s="285"/>
      <c r="L416" s="285"/>
      <c r="M416" s="285"/>
    </row>
    <row r="417" spans="1:13" s="284" customFormat="1">
      <c r="A417" s="290" t="s">
        <v>331</v>
      </c>
      <c r="B417" s="291">
        <f>+[15]DIST!$B8</f>
        <v>-4557.1499999999996</v>
      </c>
      <c r="C417" s="292">
        <f t="shared" si="16"/>
        <v>-4557.1499999999996</v>
      </c>
      <c r="D417" s="284">
        <v>44621</v>
      </c>
      <c r="E417" s="285"/>
      <c r="F417" s="285"/>
      <c r="G417" s="285"/>
      <c r="H417" s="285"/>
      <c r="I417" s="285"/>
      <c r="J417" s="285"/>
      <c r="K417" s="285"/>
      <c r="L417" s="285"/>
      <c r="M417" s="285"/>
    </row>
    <row r="418" spans="1:13" s="284" customFormat="1">
      <c r="A418" s="290" t="s">
        <v>3</v>
      </c>
      <c r="B418" s="291">
        <f>+[15]DIST!$B9</f>
        <v>-17490.16</v>
      </c>
      <c r="C418" s="292">
        <f t="shared" si="16"/>
        <v>-17490.16</v>
      </c>
      <c r="D418" s="284">
        <v>44621</v>
      </c>
      <c r="E418" s="285"/>
      <c r="F418" s="285"/>
      <c r="G418" s="285"/>
      <c r="H418" s="285"/>
      <c r="I418" s="285"/>
      <c r="J418" s="285"/>
      <c r="K418" s="285"/>
      <c r="L418" s="285"/>
      <c r="M418" s="285"/>
    </row>
    <row r="419" spans="1:13" s="284" customFormat="1">
      <c r="A419" s="290" t="s">
        <v>332</v>
      </c>
      <c r="B419" s="291">
        <f>+[15]DIST!$B10</f>
        <v>-14496.64</v>
      </c>
      <c r="C419" s="292">
        <f t="shared" si="16"/>
        <v>-14496.64</v>
      </c>
      <c r="D419" s="284">
        <v>44621</v>
      </c>
      <c r="E419" s="285"/>
      <c r="F419" s="285"/>
      <c r="G419" s="285"/>
      <c r="H419" s="285"/>
      <c r="I419" s="285"/>
      <c r="J419" s="285"/>
      <c r="K419" s="285"/>
      <c r="L419" s="285"/>
      <c r="M419" s="285"/>
    </row>
    <row r="420" spans="1:13" s="284" customFormat="1">
      <c r="A420" s="290" t="s">
        <v>4</v>
      </c>
      <c r="B420" s="291">
        <f>+[15]DIST!$B11</f>
        <v>-239277.06</v>
      </c>
      <c r="C420" s="292">
        <f t="shared" si="16"/>
        <v>-239277.06</v>
      </c>
      <c r="D420" s="284">
        <v>44621</v>
      </c>
      <c r="E420" s="285"/>
      <c r="F420" s="285"/>
      <c r="G420" s="285"/>
      <c r="H420" s="285"/>
      <c r="I420" s="285"/>
      <c r="J420" s="285"/>
      <c r="K420" s="285"/>
      <c r="L420" s="285"/>
      <c r="M420" s="285"/>
    </row>
    <row r="421" spans="1:13" s="284" customFormat="1">
      <c r="A421" s="290" t="s">
        <v>5</v>
      </c>
      <c r="B421" s="291">
        <f>+[15]DIST!$B12</f>
        <v>-13298.33</v>
      </c>
      <c r="C421" s="292">
        <f t="shared" si="16"/>
        <v>-13298.33</v>
      </c>
      <c r="D421" s="284">
        <v>44621</v>
      </c>
      <c r="E421" s="285"/>
      <c r="F421" s="285"/>
      <c r="G421" s="285"/>
      <c r="H421" s="285"/>
      <c r="I421" s="285"/>
      <c r="J421" s="285"/>
      <c r="K421" s="285"/>
      <c r="L421" s="285"/>
      <c r="M421" s="285"/>
    </row>
    <row r="422" spans="1:13" s="284" customFormat="1">
      <c r="A422" s="290" t="s">
        <v>6</v>
      </c>
      <c r="B422" s="291">
        <f>+[15]DIST!$B13</f>
        <v>-3850.22</v>
      </c>
      <c r="C422" s="292">
        <f t="shared" si="16"/>
        <v>-3850.22</v>
      </c>
      <c r="D422" s="284">
        <v>44621</v>
      </c>
      <c r="E422" s="285"/>
      <c r="F422" s="285"/>
      <c r="G422" s="285"/>
      <c r="H422" s="285"/>
      <c r="I422" s="285"/>
      <c r="J422" s="285"/>
      <c r="K422" s="285"/>
      <c r="L422" s="285"/>
      <c r="M422" s="285"/>
    </row>
    <row r="423" spans="1:13" s="284" customFormat="1">
      <c r="A423" s="290" t="s">
        <v>333</v>
      </c>
      <c r="B423" s="291">
        <f>+[15]DIST!$B14</f>
        <v>-38600.82</v>
      </c>
      <c r="C423" s="292">
        <f t="shared" si="16"/>
        <v>-38600.82</v>
      </c>
      <c r="D423" s="284">
        <v>44621</v>
      </c>
      <c r="E423" s="285"/>
      <c r="F423" s="285"/>
      <c r="G423" s="285"/>
      <c r="H423" s="285"/>
      <c r="I423" s="285"/>
      <c r="J423" s="285"/>
      <c r="K423" s="285"/>
      <c r="L423" s="285"/>
      <c r="M423" s="285"/>
    </row>
    <row r="424" spans="1:13" s="284" customFormat="1">
      <c r="A424" s="290" t="s">
        <v>334</v>
      </c>
      <c r="B424" s="291">
        <f>+[15]DIST!$B15</f>
        <v>-27241.02</v>
      </c>
      <c r="C424" s="292">
        <f t="shared" si="16"/>
        <v>-27241.02</v>
      </c>
      <c r="D424" s="284">
        <v>44621</v>
      </c>
      <c r="E424" s="285"/>
      <c r="F424" s="285"/>
      <c r="G424" s="285"/>
      <c r="H424" s="285"/>
      <c r="I424" s="285"/>
      <c r="J424" s="285"/>
      <c r="K424" s="285"/>
      <c r="L424" s="285"/>
      <c r="M424" s="285"/>
    </row>
    <row r="425" spans="1:13" s="284" customFormat="1">
      <c r="A425" s="290" t="s">
        <v>335</v>
      </c>
      <c r="B425" s="291">
        <f>+[15]DIST!$B16</f>
        <v>-10100.49</v>
      </c>
      <c r="C425" s="292">
        <f t="shared" si="16"/>
        <v>-10100.49</v>
      </c>
      <c r="D425" s="284">
        <v>44621</v>
      </c>
      <c r="E425" s="285"/>
      <c r="F425" s="285"/>
      <c r="G425" s="285"/>
      <c r="H425" s="285"/>
      <c r="I425" s="285"/>
      <c r="J425" s="285"/>
      <c r="K425" s="285"/>
      <c r="L425" s="285"/>
      <c r="M425" s="285"/>
    </row>
    <row r="426" spans="1:13" s="284" customFormat="1">
      <c r="A426" s="290" t="s">
        <v>7</v>
      </c>
      <c r="B426" s="291">
        <f>+[15]DIST!$B17</f>
        <v>-13159.98</v>
      </c>
      <c r="C426" s="292">
        <f t="shared" si="16"/>
        <v>-13159.98</v>
      </c>
      <c r="D426" s="284">
        <v>44621</v>
      </c>
      <c r="E426" s="285"/>
      <c r="F426" s="285"/>
      <c r="G426" s="285"/>
      <c r="H426" s="285"/>
      <c r="I426" s="285"/>
      <c r="J426" s="285"/>
      <c r="K426" s="285"/>
      <c r="L426" s="285"/>
      <c r="M426" s="285"/>
    </row>
    <row r="427" spans="1:13" s="284" customFormat="1">
      <c r="A427" s="290" t="s">
        <v>336</v>
      </c>
      <c r="B427" s="291">
        <f>+[15]DIST!$B18</f>
        <v>-20150.150000000001</v>
      </c>
      <c r="C427" s="292">
        <f t="shared" si="16"/>
        <v>-20150.150000000001</v>
      </c>
      <c r="D427" s="284">
        <v>44621</v>
      </c>
      <c r="E427" s="285"/>
      <c r="F427" s="285"/>
      <c r="G427" s="285"/>
      <c r="H427" s="285"/>
      <c r="I427" s="285"/>
      <c r="J427" s="285"/>
      <c r="K427" s="285"/>
      <c r="L427" s="285"/>
      <c r="M427" s="285"/>
    </row>
    <row r="428" spans="1:13" s="284" customFormat="1">
      <c r="A428" s="290" t="s">
        <v>8</v>
      </c>
      <c r="B428" s="291">
        <f>+[15]DIST!$B19</f>
        <v>-29451.02</v>
      </c>
      <c r="C428" s="292">
        <f t="shared" si="16"/>
        <v>-29451.02</v>
      </c>
      <c r="D428" s="284">
        <v>44621</v>
      </c>
      <c r="E428" s="285"/>
      <c r="F428" s="285"/>
      <c r="G428" s="285"/>
      <c r="H428" s="285"/>
      <c r="I428" s="285"/>
      <c r="J428" s="285"/>
      <c r="K428" s="285"/>
      <c r="L428" s="285"/>
      <c r="M428" s="285"/>
    </row>
    <row r="429" spans="1:13" s="284" customFormat="1">
      <c r="A429" s="290" t="s">
        <v>9</v>
      </c>
      <c r="B429" s="291">
        <f>+[15]DIST!$B20</f>
        <v>-4264.37</v>
      </c>
      <c r="C429" s="292">
        <f t="shared" si="16"/>
        <v>-4264.37</v>
      </c>
      <c r="D429" s="284">
        <v>44621</v>
      </c>
      <c r="E429" s="285"/>
      <c r="F429" s="285"/>
      <c r="G429" s="285"/>
      <c r="H429" s="285"/>
      <c r="I429" s="285"/>
      <c r="J429" s="285"/>
      <c r="K429" s="285"/>
      <c r="L429" s="285"/>
      <c r="M429" s="285"/>
    </row>
    <row r="430" spans="1:13" s="284" customFormat="1">
      <c r="A430" s="290" t="s">
        <v>337</v>
      </c>
      <c r="B430" s="291">
        <f>+[15]DIST!$B21</f>
        <v>-3071.33</v>
      </c>
      <c r="C430" s="292">
        <f t="shared" si="16"/>
        <v>-3071.33</v>
      </c>
      <c r="D430" s="284">
        <v>44621</v>
      </c>
      <c r="E430" s="285"/>
      <c r="F430" s="285"/>
      <c r="G430" s="285"/>
      <c r="H430" s="285"/>
      <c r="I430" s="285"/>
      <c r="J430" s="285"/>
      <c r="K430" s="285"/>
      <c r="L430" s="285"/>
      <c r="M430" s="285"/>
    </row>
    <row r="431" spans="1:13" s="284" customFormat="1">
      <c r="A431" s="290" t="s">
        <v>10</v>
      </c>
      <c r="B431" s="291">
        <f>+[15]DIST!$B22</f>
        <v>-27494.38</v>
      </c>
      <c r="C431" s="292">
        <f t="shared" si="16"/>
        <v>-27494.38</v>
      </c>
      <c r="D431" s="284">
        <v>44621</v>
      </c>
      <c r="E431" s="285"/>
      <c r="F431" s="285"/>
      <c r="G431" s="285"/>
      <c r="H431" s="285"/>
      <c r="I431" s="285"/>
      <c r="J431" s="285"/>
      <c r="K431" s="285"/>
      <c r="L431" s="285"/>
      <c r="M431" s="285"/>
    </row>
    <row r="432" spans="1:13" s="284" customFormat="1">
      <c r="A432" s="290" t="s">
        <v>338</v>
      </c>
      <c r="B432" s="291">
        <f>+[15]DIST!$B23</f>
        <v>-109960.16</v>
      </c>
      <c r="C432" s="292">
        <f t="shared" si="16"/>
        <v>-109960.16</v>
      </c>
      <c r="D432" s="284">
        <v>44621</v>
      </c>
      <c r="E432" s="285"/>
      <c r="F432" s="285"/>
      <c r="G432" s="285"/>
      <c r="H432" s="285"/>
      <c r="I432" s="285"/>
      <c r="J432" s="285"/>
      <c r="K432" s="285"/>
      <c r="L432" s="285"/>
      <c r="M432" s="285"/>
    </row>
    <row r="433" spans="1:13" s="284" customFormat="1">
      <c r="A433" s="290" t="s">
        <v>11</v>
      </c>
      <c r="B433" s="291">
        <f>+[15]DIST!$B24</f>
        <v>-9400.59</v>
      </c>
      <c r="C433" s="292">
        <f t="shared" si="16"/>
        <v>-9400.59</v>
      </c>
      <c r="D433" s="284">
        <v>44621</v>
      </c>
      <c r="E433" s="285"/>
      <c r="F433" s="285"/>
      <c r="G433" s="285"/>
      <c r="H433" s="285"/>
      <c r="I433" s="285"/>
      <c r="J433" s="285"/>
      <c r="K433" s="285"/>
      <c r="L433" s="285"/>
      <c r="M433" s="285"/>
    </row>
    <row r="434" spans="1:13" s="284" customFormat="1">
      <c r="A434" s="290" t="s">
        <v>12</v>
      </c>
      <c r="B434" s="291">
        <f>+[15]DIST!$B25</f>
        <v>-189837.35</v>
      </c>
      <c r="C434" s="292">
        <f t="shared" si="16"/>
        <v>-189837.35</v>
      </c>
      <c r="D434" s="284">
        <v>44621</v>
      </c>
      <c r="E434" s="285"/>
      <c r="F434" s="285"/>
      <c r="G434" s="285"/>
      <c r="H434" s="285"/>
      <c r="I434" s="285"/>
      <c r="J434" s="285"/>
      <c r="K434" s="285"/>
      <c r="L434" s="285"/>
      <c r="M434" s="285"/>
    </row>
    <row r="435" spans="1:13" s="284" customFormat="1">
      <c r="A435" s="290" t="s">
        <v>339</v>
      </c>
      <c r="B435" s="291">
        <f>+[15]DIST!$B26</f>
        <v>-12700.39</v>
      </c>
      <c r="C435" s="292">
        <f t="shared" si="16"/>
        <v>-12700.39</v>
      </c>
      <c r="D435" s="284">
        <v>44621</v>
      </c>
      <c r="E435" s="285"/>
      <c r="F435" s="285"/>
      <c r="G435" s="285"/>
      <c r="H435" s="285"/>
      <c r="I435" s="285"/>
      <c r="J435" s="285"/>
      <c r="K435" s="285"/>
      <c r="L435" s="285"/>
      <c r="M435" s="285"/>
    </row>
    <row r="436" spans="1:13" s="284" customFormat="1">
      <c r="A436" s="290" t="s">
        <v>13</v>
      </c>
      <c r="B436" s="291">
        <f>+[15]DIST!$B27</f>
        <v>-2492.85</v>
      </c>
      <c r="C436" s="292">
        <f t="shared" si="16"/>
        <v>-2492.85</v>
      </c>
      <c r="D436" s="284">
        <v>44621</v>
      </c>
      <c r="E436" s="285"/>
      <c r="F436" s="285"/>
      <c r="G436" s="285"/>
      <c r="H436" s="285"/>
      <c r="I436" s="285"/>
      <c r="J436" s="285"/>
      <c r="K436" s="285"/>
      <c r="L436" s="285"/>
      <c r="M436" s="285"/>
    </row>
    <row r="437" spans="1:13" s="284" customFormat="1">
      <c r="A437" s="290" t="s">
        <v>14</v>
      </c>
      <c r="B437" s="291">
        <f>+[15]DIST!$B28</f>
        <v>-7137.17</v>
      </c>
      <c r="C437" s="292">
        <f t="shared" si="16"/>
        <v>-7137.17</v>
      </c>
      <c r="D437" s="284">
        <v>44621</v>
      </c>
      <c r="E437" s="285"/>
      <c r="F437" s="285"/>
      <c r="G437" s="285"/>
      <c r="H437" s="285"/>
      <c r="I437" s="285"/>
      <c r="J437" s="285"/>
      <c r="K437" s="285"/>
      <c r="L437" s="285"/>
      <c r="M437" s="285"/>
    </row>
    <row r="438" spans="1:13" s="284" customFormat="1">
      <c r="A438" s="290" t="s">
        <v>15</v>
      </c>
      <c r="B438" s="291">
        <f>+[15]DIST!$B29</f>
        <v>-26381.919999999998</v>
      </c>
      <c r="C438" s="292">
        <f t="shared" si="16"/>
        <v>-26381.919999999998</v>
      </c>
      <c r="D438" s="284">
        <v>44621</v>
      </c>
      <c r="E438" s="285"/>
      <c r="F438" s="285"/>
      <c r="G438" s="285"/>
      <c r="H438" s="285"/>
      <c r="I438" s="285"/>
      <c r="J438" s="285"/>
      <c r="K438" s="285"/>
      <c r="L438" s="285"/>
      <c r="M438" s="285"/>
    </row>
    <row r="439" spans="1:13" s="284" customFormat="1">
      <c r="A439" s="290" t="s">
        <v>16</v>
      </c>
      <c r="B439" s="291">
        <f>+[15]DIST!$B30</f>
        <v>-185174.32</v>
      </c>
      <c r="C439" s="292">
        <f t="shared" si="16"/>
        <v>-185174.32</v>
      </c>
      <c r="D439" s="284">
        <v>44621</v>
      </c>
      <c r="E439" s="285"/>
      <c r="F439" s="285"/>
      <c r="G439" s="285"/>
      <c r="H439" s="285"/>
      <c r="I439" s="285"/>
      <c r="J439" s="285"/>
      <c r="K439" s="285"/>
      <c r="L439" s="285"/>
      <c r="M439" s="285"/>
    </row>
    <row r="440" spans="1:13" s="284" customFormat="1">
      <c r="A440" s="290" t="s">
        <v>340</v>
      </c>
      <c r="B440" s="291">
        <f>+[15]DIST!$B31</f>
        <v>-2599.21</v>
      </c>
      <c r="C440" s="292">
        <f t="shared" si="16"/>
        <v>-2599.21</v>
      </c>
      <c r="D440" s="284">
        <v>44621</v>
      </c>
      <c r="E440" s="285"/>
      <c r="F440" s="285"/>
      <c r="G440" s="285"/>
      <c r="H440" s="285"/>
      <c r="I440" s="285"/>
      <c r="J440" s="285"/>
      <c r="K440" s="285"/>
      <c r="L440" s="285"/>
      <c r="M440" s="285"/>
    </row>
    <row r="441" spans="1:13" s="284" customFormat="1">
      <c r="A441" s="290" t="s">
        <v>17</v>
      </c>
      <c r="B441" s="291">
        <f>+[15]DIST!$B32</f>
        <v>-4936.1899999999996</v>
      </c>
      <c r="C441" s="292">
        <f t="shared" si="16"/>
        <v>-4936.1899999999996</v>
      </c>
      <c r="D441" s="284">
        <v>44621</v>
      </c>
      <c r="E441" s="285"/>
      <c r="F441" s="285"/>
      <c r="G441" s="285"/>
      <c r="H441" s="285"/>
      <c r="I441" s="285"/>
      <c r="J441" s="285"/>
      <c r="K441" s="285"/>
      <c r="L441" s="285"/>
      <c r="M441" s="285"/>
    </row>
    <row r="442" spans="1:13" s="284" customFormat="1">
      <c r="A442" s="290" t="s">
        <v>18</v>
      </c>
      <c r="B442" s="291">
        <f>+[15]DIST!$B33</f>
        <v>-3726.07</v>
      </c>
      <c r="C442" s="292">
        <f t="shared" si="16"/>
        <v>-3726.07</v>
      </c>
      <c r="D442" s="284">
        <v>44621</v>
      </c>
      <c r="E442" s="285"/>
      <c r="F442" s="285"/>
      <c r="G442" s="285"/>
      <c r="H442" s="285"/>
      <c r="I442" s="285"/>
      <c r="J442" s="285"/>
      <c r="K442" s="285"/>
      <c r="L442" s="285"/>
      <c r="M442" s="285"/>
    </row>
    <row r="443" spans="1:13" s="284" customFormat="1">
      <c r="A443" s="290" t="s">
        <v>19</v>
      </c>
      <c r="B443" s="291">
        <f>+[15]DIST!$B34</f>
        <v>-4356.47</v>
      </c>
      <c r="C443" s="292">
        <f t="shared" si="16"/>
        <v>-4356.47</v>
      </c>
      <c r="D443" s="284">
        <v>44621</v>
      </c>
      <c r="E443" s="285"/>
      <c r="F443" s="285"/>
      <c r="G443" s="285"/>
      <c r="H443" s="285"/>
      <c r="I443" s="285"/>
      <c r="J443" s="285"/>
      <c r="K443" s="285"/>
      <c r="L443" s="285"/>
      <c r="M443" s="285"/>
    </row>
    <row r="444" spans="1:13" s="284" customFormat="1">
      <c r="A444" s="290" t="s">
        <v>20</v>
      </c>
      <c r="B444" s="291">
        <f>+[15]DIST!$B35</f>
        <v>-4548.38</v>
      </c>
      <c r="C444" s="292">
        <f t="shared" si="16"/>
        <v>-4548.38</v>
      </c>
      <c r="D444" s="284">
        <v>44621</v>
      </c>
      <c r="E444" s="285"/>
      <c r="F444" s="285"/>
      <c r="G444" s="285"/>
      <c r="H444" s="285"/>
      <c r="I444" s="285"/>
      <c r="J444" s="285"/>
      <c r="K444" s="285"/>
      <c r="L444" s="285"/>
      <c r="M444" s="285"/>
    </row>
    <row r="445" spans="1:13" s="284" customFormat="1">
      <c r="A445" s="290" t="s">
        <v>341</v>
      </c>
      <c r="B445" s="291">
        <f>+[15]DIST!$B36</f>
        <v>-135436.22</v>
      </c>
      <c r="C445" s="292">
        <f t="shared" si="16"/>
        <v>-135436.22</v>
      </c>
      <c r="D445" s="284">
        <v>44621</v>
      </c>
      <c r="E445" s="285"/>
      <c r="F445" s="285"/>
      <c r="G445" s="285"/>
      <c r="H445" s="285"/>
      <c r="I445" s="285"/>
      <c r="J445" s="285"/>
      <c r="K445" s="285"/>
      <c r="L445" s="285"/>
      <c r="M445" s="285"/>
    </row>
    <row r="446" spans="1:13" s="284" customFormat="1">
      <c r="A446" s="290" t="s">
        <v>21</v>
      </c>
      <c r="B446" s="291">
        <f>+[15]DIST!$B37</f>
        <v>-10810.78</v>
      </c>
      <c r="C446" s="292">
        <f t="shared" si="16"/>
        <v>-10810.78</v>
      </c>
      <c r="D446" s="284">
        <v>44621</v>
      </c>
      <c r="E446" s="285"/>
      <c r="F446" s="285"/>
      <c r="G446" s="285"/>
      <c r="H446" s="285"/>
      <c r="I446" s="285"/>
      <c r="J446" s="285"/>
      <c r="K446" s="285"/>
      <c r="L446" s="285"/>
      <c r="M446" s="285"/>
    </row>
    <row r="447" spans="1:13" s="284" customFormat="1">
      <c r="A447" s="290" t="s">
        <v>22</v>
      </c>
      <c r="B447" s="291">
        <f>+[15]DIST!$B38</f>
        <v>-30169.94</v>
      </c>
      <c r="C447" s="292">
        <f t="shared" si="16"/>
        <v>-30169.94</v>
      </c>
      <c r="D447" s="284">
        <v>44621</v>
      </c>
      <c r="E447" s="285"/>
      <c r="F447" s="285"/>
      <c r="G447" s="285"/>
      <c r="H447" s="285"/>
      <c r="I447" s="285"/>
      <c r="J447" s="285"/>
      <c r="K447" s="285"/>
      <c r="L447" s="285"/>
      <c r="M447" s="285"/>
    </row>
    <row r="448" spans="1:13" s="284" customFormat="1">
      <c r="A448" s="290" t="s">
        <v>342</v>
      </c>
      <c r="B448" s="291">
        <f>+[15]DIST!$B39</f>
        <v>-5501.28</v>
      </c>
      <c r="C448" s="292">
        <f t="shared" si="16"/>
        <v>-5501.28</v>
      </c>
      <c r="D448" s="284">
        <v>44621</v>
      </c>
      <c r="E448" s="285"/>
      <c r="F448" s="285"/>
      <c r="G448" s="285"/>
      <c r="H448" s="285"/>
      <c r="I448" s="285"/>
      <c r="J448" s="285"/>
      <c r="K448" s="285"/>
      <c r="L448" s="285"/>
      <c r="M448" s="285"/>
    </row>
    <row r="449" spans="1:13" s="284" customFormat="1">
      <c r="A449" s="290" t="s">
        <v>23</v>
      </c>
      <c r="B449" s="291">
        <f>+[15]DIST!$B40</f>
        <v>-1007.25</v>
      </c>
      <c r="C449" s="292">
        <f t="shared" si="16"/>
        <v>-1007.25</v>
      </c>
      <c r="D449" s="284">
        <v>44621</v>
      </c>
      <c r="E449" s="285"/>
      <c r="F449" s="285"/>
      <c r="G449" s="285"/>
      <c r="H449" s="285"/>
      <c r="I449" s="285"/>
      <c r="J449" s="285"/>
      <c r="K449" s="285"/>
      <c r="L449" s="285"/>
      <c r="M449" s="285"/>
    </row>
    <row r="450" spans="1:13" s="284" customFormat="1">
      <c r="A450" s="290" t="s">
        <v>24</v>
      </c>
      <c r="B450" s="291">
        <f>+[15]DIST!$B41</f>
        <v>-7859.98</v>
      </c>
      <c r="C450" s="292">
        <f t="shared" si="16"/>
        <v>-7859.98</v>
      </c>
      <c r="D450" s="284">
        <v>44621</v>
      </c>
      <c r="E450" s="285"/>
      <c r="F450" s="285"/>
      <c r="G450" s="285"/>
      <c r="H450" s="285"/>
      <c r="I450" s="285"/>
      <c r="J450" s="285"/>
      <c r="K450" s="285"/>
      <c r="L450" s="285"/>
      <c r="M450" s="285"/>
    </row>
    <row r="451" spans="1:13" s="284" customFormat="1">
      <c r="A451" s="290" t="s">
        <v>25</v>
      </c>
      <c r="B451" s="291">
        <f>+[15]DIST!$B42</f>
        <v>-10248.5</v>
      </c>
      <c r="C451" s="292">
        <f t="shared" si="16"/>
        <v>-10248.5</v>
      </c>
      <c r="D451" s="284">
        <v>44621</v>
      </c>
      <c r="E451" s="285"/>
      <c r="F451" s="285"/>
      <c r="G451" s="285"/>
      <c r="H451" s="285"/>
      <c r="I451" s="285"/>
      <c r="J451" s="285"/>
      <c r="K451" s="285"/>
      <c r="L451" s="285"/>
      <c r="M451" s="285"/>
    </row>
    <row r="452" spans="1:13" s="284" customFormat="1">
      <c r="A452" s="290" t="s">
        <v>26</v>
      </c>
      <c r="B452" s="291">
        <f>+[15]DIST!$B43</f>
        <v>-23378.21</v>
      </c>
      <c r="C452" s="292">
        <f t="shared" si="16"/>
        <v>-23378.21</v>
      </c>
      <c r="D452" s="284">
        <v>44621</v>
      </c>
      <c r="E452" s="285"/>
      <c r="F452" s="285"/>
      <c r="G452" s="285"/>
      <c r="H452" s="285"/>
      <c r="I452" s="285"/>
      <c r="J452" s="285"/>
      <c r="K452" s="285"/>
      <c r="L452" s="285"/>
      <c r="M452" s="285"/>
    </row>
    <row r="453" spans="1:13" s="284" customFormat="1">
      <c r="A453" s="290" t="s">
        <v>27</v>
      </c>
      <c r="B453" s="291">
        <f>+[15]DIST!$B44</f>
        <v>-790173.07</v>
      </c>
      <c r="C453" s="292">
        <f t="shared" si="16"/>
        <v>-790173.07</v>
      </c>
      <c r="D453" s="284">
        <v>44621</v>
      </c>
      <c r="E453" s="285"/>
      <c r="F453" s="285"/>
      <c r="G453" s="285"/>
      <c r="H453" s="285"/>
      <c r="I453" s="285"/>
      <c r="J453" s="285"/>
      <c r="K453" s="285"/>
      <c r="L453" s="285"/>
      <c r="M453" s="285"/>
    </row>
    <row r="454" spans="1:13" s="284" customFormat="1">
      <c r="A454" s="290" t="s">
        <v>343</v>
      </c>
      <c r="B454" s="291">
        <f>+[15]DIST!$B45</f>
        <v>-5158.7700000000004</v>
      </c>
      <c r="C454" s="292">
        <f t="shared" si="16"/>
        <v>-5158.7700000000004</v>
      </c>
      <c r="D454" s="284">
        <v>44621</v>
      </c>
      <c r="E454" s="285"/>
      <c r="F454" s="285"/>
      <c r="G454" s="285"/>
      <c r="H454" s="285"/>
      <c r="I454" s="285"/>
      <c r="J454" s="285"/>
      <c r="K454" s="285"/>
      <c r="L454" s="285"/>
      <c r="M454" s="285"/>
    </row>
    <row r="455" spans="1:13" s="284" customFormat="1">
      <c r="A455" s="290" t="s">
        <v>344</v>
      </c>
      <c r="B455" s="291">
        <f>+[15]DIST!$B46</f>
        <v>-37655.379999999997</v>
      </c>
      <c r="C455" s="292">
        <f t="shared" si="16"/>
        <v>-37655.379999999997</v>
      </c>
      <c r="D455" s="284">
        <v>44621</v>
      </c>
      <c r="E455" s="285"/>
      <c r="F455" s="285"/>
      <c r="G455" s="285"/>
      <c r="H455" s="285"/>
      <c r="I455" s="285"/>
      <c r="J455" s="285"/>
      <c r="K455" s="285"/>
      <c r="L455" s="285"/>
      <c r="M455" s="285"/>
    </row>
    <row r="456" spans="1:13" s="284" customFormat="1">
      <c r="A456" s="290" t="s">
        <v>345</v>
      </c>
      <c r="B456" s="291">
        <f>+[15]DIST!$B47</f>
        <v>-5777.82</v>
      </c>
      <c r="C456" s="292">
        <f t="shared" si="16"/>
        <v>-5777.82</v>
      </c>
      <c r="D456" s="284">
        <v>44621</v>
      </c>
      <c r="E456" s="285"/>
      <c r="F456" s="285"/>
      <c r="G456" s="285"/>
      <c r="H456" s="285"/>
      <c r="I456" s="285"/>
      <c r="J456" s="285"/>
      <c r="K456" s="285"/>
      <c r="L456" s="285"/>
      <c r="M456" s="285"/>
    </row>
    <row r="457" spans="1:13" s="284" customFormat="1">
      <c r="A457" s="290" t="s">
        <v>28</v>
      </c>
      <c r="B457" s="291">
        <f>+[15]DIST!$B48</f>
        <v>-5333.55</v>
      </c>
      <c r="C457" s="292">
        <f t="shared" si="16"/>
        <v>-5333.55</v>
      </c>
      <c r="D457" s="284">
        <v>44621</v>
      </c>
      <c r="E457" s="285"/>
      <c r="F457" s="285"/>
      <c r="G457" s="285"/>
      <c r="H457" s="285"/>
      <c r="I457" s="285"/>
      <c r="J457" s="285"/>
      <c r="K457" s="285"/>
      <c r="L457" s="285"/>
      <c r="M457" s="285"/>
    </row>
    <row r="458" spans="1:13" s="284" customFormat="1">
      <c r="A458" s="290" t="s">
        <v>29</v>
      </c>
      <c r="B458" s="291">
        <f>+[15]DIST!$B49</f>
        <v>-14044.98</v>
      </c>
      <c r="C458" s="292">
        <f t="shared" si="16"/>
        <v>-14044.98</v>
      </c>
      <c r="D458" s="284">
        <v>44621</v>
      </c>
      <c r="E458" s="285"/>
      <c r="F458" s="285"/>
      <c r="G458" s="285"/>
      <c r="H458" s="285"/>
      <c r="I458" s="285"/>
      <c r="J458" s="285"/>
      <c r="K458" s="285"/>
      <c r="L458" s="285"/>
      <c r="M458" s="285"/>
    </row>
    <row r="459" spans="1:13" s="284" customFormat="1">
      <c r="A459" s="290" t="s">
        <v>30</v>
      </c>
      <c r="B459" s="291">
        <f>+[15]DIST!$B50</f>
        <v>-28882.25</v>
      </c>
      <c r="C459" s="292">
        <f t="shared" si="16"/>
        <v>-28882.25</v>
      </c>
      <c r="D459" s="284">
        <v>44621</v>
      </c>
      <c r="E459" s="285"/>
      <c r="F459" s="285"/>
      <c r="G459" s="285"/>
      <c r="H459" s="285"/>
      <c r="I459" s="285"/>
      <c r="J459" s="285"/>
      <c r="K459" s="285"/>
      <c r="L459" s="285"/>
      <c r="M459" s="285"/>
    </row>
    <row r="460" spans="1:13" s="284" customFormat="1">
      <c r="A460" s="290" t="s">
        <v>346</v>
      </c>
      <c r="B460" s="291">
        <f>+[15]DIST!$B51</f>
        <v>-188039.5</v>
      </c>
      <c r="C460" s="292">
        <f t="shared" si="16"/>
        <v>-188039.5</v>
      </c>
      <c r="D460" s="284">
        <v>44621</v>
      </c>
      <c r="E460" s="285"/>
      <c r="F460" s="285"/>
      <c r="G460" s="285"/>
      <c r="H460" s="285"/>
      <c r="I460" s="285"/>
      <c r="J460" s="285"/>
      <c r="K460" s="285"/>
      <c r="L460" s="285"/>
      <c r="M460" s="285"/>
    </row>
    <row r="461" spans="1:13" s="284" customFormat="1">
      <c r="A461" s="290" t="s">
        <v>347</v>
      </c>
      <c r="B461" s="291">
        <f>+[15]DIST!$B52</f>
        <v>-356244.06</v>
      </c>
      <c r="C461" s="292">
        <f t="shared" si="16"/>
        <v>-356244.06</v>
      </c>
      <c r="D461" s="284">
        <v>44621</v>
      </c>
      <c r="E461" s="285"/>
      <c r="F461" s="285"/>
      <c r="G461" s="285"/>
      <c r="H461" s="285"/>
      <c r="I461" s="285"/>
      <c r="J461" s="285"/>
      <c r="K461" s="285"/>
      <c r="L461" s="285"/>
      <c r="M461" s="285"/>
    </row>
    <row r="462" spans="1:13" s="284" customFormat="1">
      <c r="A462" s="290" t="s">
        <v>31</v>
      </c>
      <c r="B462" s="291">
        <f>+[15]DIST!$B53</f>
        <v>-101229.12</v>
      </c>
      <c r="C462" s="292">
        <f t="shared" si="16"/>
        <v>-101229.12</v>
      </c>
      <c r="D462" s="284">
        <v>44621</v>
      </c>
      <c r="E462" s="285"/>
      <c r="F462" s="285"/>
      <c r="G462" s="285"/>
      <c r="H462" s="285"/>
      <c r="I462" s="285"/>
      <c r="J462" s="285"/>
      <c r="K462" s="285"/>
      <c r="L462" s="285"/>
      <c r="M462" s="285"/>
    </row>
    <row r="463" spans="1:13" s="284" customFormat="1">
      <c r="A463" s="290" t="s">
        <v>32</v>
      </c>
      <c r="B463" s="291">
        <f>+[15]DIST!$B54</f>
        <v>-44526.82</v>
      </c>
      <c r="C463" s="292">
        <f t="shared" si="16"/>
        <v>-44526.82</v>
      </c>
      <c r="D463" s="284">
        <v>44621</v>
      </c>
      <c r="E463" s="285"/>
      <c r="F463" s="285"/>
      <c r="G463" s="285"/>
      <c r="H463" s="285"/>
      <c r="I463" s="285"/>
      <c r="J463" s="285"/>
      <c r="K463" s="285"/>
      <c r="L463" s="285"/>
      <c r="M463" s="285"/>
    </row>
    <row r="464" spans="1:13" s="284" customFormat="1">
      <c r="A464" s="290" t="s">
        <v>33</v>
      </c>
      <c r="B464" s="291">
        <f>+[15]DIST!$B55</f>
        <v>-8023.78</v>
      </c>
      <c r="C464" s="292">
        <f t="shared" si="16"/>
        <v>-8023.78</v>
      </c>
      <c r="D464" s="284">
        <v>44621</v>
      </c>
      <c r="E464" s="285"/>
      <c r="F464" s="285"/>
      <c r="G464" s="285"/>
      <c r="H464" s="285"/>
      <c r="I464" s="285"/>
      <c r="J464" s="285"/>
      <c r="K464" s="285"/>
      <c r="L464" s="285"/>
      <c r="M464" s="285"/>
    </row>
    <row r="465" spans="1:14" s="284" customFormat="1">
      <c r="A465" s="290" t="s">
        <v>34</v>
      </c>
      <c r="B465" s="291">
        <f>+[15]DIST!$B56</f>
        <v>-6855.53</v>
      </c>
      <c r="C465" s="292">
        <f t="shared" si="16"/>
        <v>-6855.53</v>
      </c>
      <c r="D465" s="284">
        <v>44621</v>
      </c>
      <c r="E465" s="285"/>
      <c r="F465" s="285"/>
      <c r="G465" s="285"/>
      <c r="H465" s="285"/>
      <c r="I465" s="285"/>
      <c r="J465" s="285"/>
      <c r="K465" s="285"/>
      <c r="L465" s="285"/>
      <c r="M465" s="285"/>
    </row>
    <row r="466" spans="1:14" s="284" customFormat="1">
      <c r="A466" s="293" t="s">
        <v>36</v>
      </c>
      <c r="B466" s="294">
        <f t="shared" ref="B466" si="17">SUM(B415:B465)</f>
        <v>-2851831.439999999</v>
      </c>
      <c r="C466" s="292">
        <f t="shared" si="16"/>
        <v>-2851831.439999999</v>
      </c>
      <c r="D466" s="284">
        <v>44621</v>
      </c>
      <c r="E466" s="285"/>
      <c r="F466" s="285"/>
      <c r="G466" s="285"/>
      <c r="H466" s="285"/>
      <c r="I466" s="285"/>
      <c r="J466" s="285"/>
      <c r="K466" s="285"/>
      <c r="L466" s="285"/>
      <c r="M466" s="285"/>
    </row>
    <row r="470" spans="1:14" s="284" customFormat="1">
      <c r="A470" s="282" t="s">
        <v>372</v>
      </c>
      <c r="B470" s="283"/>
      <c r="C470" s="283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</row>
    <row r="471" spans="1:14" s="284" customFormat="1" ht="15.75" customHeight="1">
      <c r="A471" s="314" t="s">
        <v>373</v>
      </c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</row>
    <row r="472" spans="1:14" ht="63">
      <c r="A472" s="286" t="s">
        <v>206</v>
      </c>
      <c r="B472" s="287" t="s">
        <v>207</v>
      </c>
      <c r="C472" s="287" t="s">
        <v>208</v>
      </c>
      <c r="D472" s="287" t="s">
        <v>209</v>
      </c>
      <c r="E472" s="287" t="s">
        <v>210</v>
      </c>
      <c r="F472" s="287" t="s">
        <v>211</v>
      </c>
      <c r="G472" s="288" t="s">
        <v>212</v>
      </c>
      <c r="H472" s="287" t="s">
        <v>213</v>
      </c>
      <c r="I472" s="288" t="s">
        <v>329</v>
      </c>
      <c r="J472" s="288" t="s">
        <v>353</v>
      </c>
      <c r="K472" s="288" t="s">
        <v>330</v>
      </c>
      <c r="L472" s="287" t="s">
        <v>153</v>
      </c>
      <c r="M472" s="284" t="s">
        <v>356</v>
      </c>
      <c r="N472" s="285"/>
    </row>
    <row r="473" spans="1:14">
      <c r="A473" s="290" t="s">
        <v>1</v>
      </c>
      <c r="B473" s="291">
        <v>989451.83</v>
      </c>
      <c r="C473" s="291">
        <v>143173.56</v>
      </c>
      <c r="D473" s="291">
        <v>1354317.7</v>
      </c>
      <c r="E473" s="291">
        <v>20197.54</v>
      </c>
      <c r="F473" s="291">
        <v>93885.79</v>
      </c>
      <c r="G473" s="291">
        <v>23200.82</v>
      </c>
      <c r="H473" s="291">
        <v>4341.6099999999997</v>
      </c>
      <c r="I473" s="291">
        <v>8948</v>
      </c>
      <c r="J473" s="291">
        <v>70199</v>
      </c>
      <c r="K473" s="291">
        <v>0</v>
      </c>
      <c r="L473" s="292">
        <f t="shared" ref="L473:L504" si="18">SUM(B473:K473)</f>
        <v>2707715.8499999996</v>
      </c>
      <c r="M473" s="284">
        <v>44652</v>
      </c>
      <c r="N473" s="285"/>
    </row>
    <row r="474" spans="1:14" ht="15" customHeight="1">
      <c r="A474" s="290" t="s">
        <v>2</v>
      </c>
      <c r="B474" s="291">
        <v>1873278.29</v>
      </c>
      <c r="C474" s="291">
        <v>270451.98</v>
      </c>
      <c r="D474" s="291">
        <v>1365328.43</v>
      </c>
      <c r="E474" s="291">
        <v>38859.089999999997</v>
      </c>
      <c r="F474" s="291">
        <v>174870.92</v>
      </c>
      <c r="G474" s="291">
        <v>44255.19</v>
      </c>
      <c r="H474" s="291">
        <v>8338.42</v>
      </c>
      <c r="I474" s="291">
        <v>11732.03</v>
      </c>
      <c r="J474" s="291">
        <v>233276</v>
      </c>
      <c r="K474" s="291">
        <v>0</v>
      </c>
      <c r="L474" s="292">
        <f t="shared" si="18"/>
        <v>4020390.3499999996</v>
      </c>
      <c r="M474" s="284">
        <v>44652</v>
      </c>
      <c r="N474" s="285"/>
    </row>
    <row r="475" spans="1:14">
      <c r="A475" s="290" t="s">
        <v>331</v>
      </c>
      <c r="B475" s="291">
        <v>2061141.85</v>
      </c>
      <c r="C475" s="291">
        <v>299524.51</v>
      </c>
      <c r="D475" s="291">
        <v>638947.69999999995</v>
      </c>
      <c r="E475" s="291">
        <v>40777.519999999997</v>
      </c>
      <c r="F475" s="291">
        <v>201591.44</v>
      </c>
      <c r="G475" s="291">
        <v>47639.61</v>
      </c>
      <c r="H475" s="291">
        <v>8795.99</v>
      </c>
      <c r="I475" s="291">
        <v>10276.290000000001</v>
      </c>
      <c r="J475" s="291">
        <v>0</v>
      </c>
      <c r="K475" s="291">
        <v>0</v>
      </c>
      <c r="L475" s="292">
        <f t="shared" si="18"/>
        <v>3308694.9100000006</v>
      </c>
      <c r="M475" s="284">
        <v>44652</v>
      </c>
      <c r="N475" s="285"/>
    </row>
    <row r="476" spans="1:14">
      <c r="A476" s="290" t="s">
        <v>3</v>
      </c>
      <c r="B476" s="291">
        <v>6403469.5800000001</v>
      </c>
      <c r="C476" s="291">
        <v>944539.34</v>
      </c>
      <c r="D476" s="291">
        <v>1354578.48</v>
      </c>
      <c r="E476" s="291">
        <v>112491.55</v>
      </c>
      <c r="F476" s="291">
        <v>692177.44</v>
      </c>
      <c r="G476" s="291">
        <v>140445.15</v>
      </c>
      <c r="H476" s="291">
        <v>24610.52</v>
      </c>
      <c r="I476" s="291">
        <v>99225.86</v>
      </c>
      <c r="J476" s="291">
        <v>757382</v>
      </c>
      <c r="K476" s="291">
        <v>0</v>
      </c>
      <c r="L476" s="292">
        <f t="shared" si="18"/>
        <v>10528919.92</v>
      </c>
      <c r="M476" s="284">
        <v>44652</v>
      </c>
      <c r="N476" s="285"/>
    </row>
    <row r="477" spans="1:14">
      <c r="A477" s="290" t="s">
        <v>332</v>
      </c>
      <c r="B477" s="291">
        <v>6958201.6399999997</v>
      </c>
      <c r="C477" s="291">
        <v>1007659.11</v>
      </c>
      <c r="D477" s="291">
        <v>395411.3</v>
      </c>
      <c r="E477" s="291">
        <v>141216.73000000001</v>
      </c>
      <c r="F477" s="291">
        <v>664046.81999999995</v>
      </c>
      <c r="G477" s="291">
        <v>162720.26</v>
      </c>
      <c r="H477" s="291">
        <v>30374.89</v>
      </c>
      <c r="I477" s="291">
        <v>60117.27</v>
      </c>
      <c r="J477" s="291">
        <v>-5321</v>
      </c>
      <c r="K477" s="291">
        <v>0</v>
      </c>
      <c r="L477" s="292">
        <f t="shared" si="18"/>
        <v>9414427.0199999996</v>
      </c>
      <c r="M477" s="284">
        <v>44652</v>
      </c>
      <c r="N477" s="285"/>
    </row>
    <row r="478" spans="1:14">
      <c r="A478" s="290" t="s">
        <v>4</v>
      </c>
      <c r="B478" s="291">
        <v>67737862.060000002</v>
      </c>
      <c r="C478" s="291">
        <v>10208765.630000001</v>
      </c>
      <c r="D478" s="291">
        <v>3186601.76</v>
      </c>
      <c r="E478" s="291">
        <v>969644.89</v>
      </c>
      <c r="F478" s="291">
        <v>8344681.2999999998</v>
      </c>
      <c r="G478" s="291">
        <v>1368331.49</v>
      </c>
      <c r="H478" s="291">
        <v>218172.24</v>
      </c>
      <c r="I478" s="291">
        <v>1660814.45</v>
      </c>
      <c r="J478" s="291">
        <v>4531381</v>
      </c>
      <c r="K478" s="291">
        <v>0</v>
      </c>
      <c r="L478" s="292">
        <f t="shared" si="18"/>
        <v>98226254.819999993</v>
      </c>
      <c r="M478" s="284">
        <v>44652</v>
      </c>
      <c r="N478" s="285"/>
    </row>
    <row r="479" spans="1:14">
      <c r="A479" s="290" t="s">
        <v>5</v>
      </c>
      <c r="B479" s="291">
        <v>7487601.6799999997</v>
      </c>
      <c r="C479" s="291">
        <v>1075219.42</v>
      </c>
      <c r="D479" s="291">
        <v>0</v>
      </c>
      <c r="E479" s="291">
        <v>161199.81</v>
      </c>
      <c r="F479" s="291">
        <v>671688.01</v>
      </c>
      <c r="G479" s="291">
        <v>180020.93</v>
      </c>
      <c r="H479" s="291">
        <v>34454.019999999997</v>
      </c>
      <c r="I479" s="291">
        <v>53266.61</v>
      </c>
      <c r="J479" s="291">
        <v>-8237</v>
      </c>
      <c r="K479" s="291">
        <v>0</v>
      </c>
      <c r="L479" s="292">
        <f t="shared" si="18"/>
        <v>9655213.4799999986</v>
      </c>
      <c r="M479" s="284">
        <v>44652</v>
      </c>
      <c r="N479" s="285"/>
    </row>
    <row r="480" spans="1:14">
      <c r="A480" s="290" t="s">
        <v>6</v>
      </c>
      <c r="B480" s="291">
        <v>1434516.11</v>
      </c>
      <c r="C480" s="291">
        <v>211172.46</v>
      </c>
      <c r="D480" s="291">
        <v>1277726.8600000001</v>
      </c>
      <c r="E480" s="291">
        <v>25631.62</v>
      </c>
      <c r="F480" s="291">
        <v>153061.97</v>
      </c>
      <c r="G480" s="291">
        <v>31692.34</v>
      </c>
      <c r="H480" s="291">
        <v>5595.79</v>
      </c>
      <c r="I480" s="291">
        <v>14032.73</v>
      </c>
      <c r="J480" s="291">
        <v>102606</v>
      </c>
      <c r="K480" s="291">
        <v>0</v>
      </c>
      <c r="L480" s="292">
        <f t="shared" si="18"/>
        <v>3256035.8800000004</v>
      </c>
      <c r="M480" s="284">
        <v>44652</v>
      </c>
      <c r="N480" s="285"/>
    </row>
    <row r="481" spans="1:14">
      <c r="A481" s="290" t="s">
        <v>333</v>
      </c>
      <c r="B481" s="291">
        <v>14323986.01</v>
      </c>
      <c r="C481" s="291">
        <v>2109745.2999999998</v>
      </c>
      <c r="D481" s="291">
        <v>1481859.88</v>
      </c>
      <c r="E481" s="291">
        <v>254783.35</v>
      </c>
      <c r="F481" s="291">
        <v>1533718.97</v>
      </c>
      <c r="G481" s="291">
        <v>315840.74</v>
      </c>
      <c r="H481" s="291">
        <v>55654.34</v>
      </c>
      <c r="I481" s="291">
        <v>280995.96999999997</v>
      </c>
      <c r="J481" s="291">
        <v>-64915</v>
      </c>
      <c r="K481" s="291">
        <v>0</v>
      </c>
      <c r="L481" s="292">
        <f t="shared" si="18"/>
        <v>20291669.559999995</v>
      </c>
      <c r="M481" s="284">
        <v>44652</v>
      </c>
      <c r="N481" s="285"/>
    </row>
    <row r="482" spans="1:14">
      <c r="A482" s="290" t="s">
        <v>334</v>
      </c>
      <c r="B482" s="291">
        <v>5343864.33</v>
      </c>
      <c r="C482" s="291">
        <v>837287.76</v>
      </c>
      <c r="D482" s="291">
        <v>589044.86</v>
      </c>
      <c r="E482" s="291">
        <v>44112.81</v>
      </c>
      <c r="F482" s="291">
        <v>808616.4</v>
      </c>
      <c r="G482" s="291">
        <v>90701.78</v>
      </c>
      <c r="H482" s="291">
        <v>11014.33</v>
      </c>
      <c r="I482" s="291">
        <v>190002.39</v>
      </c>
      <c r="J482" s="291">
        <v>-8938</v>
      </c>
      <c r="K482" s="291">
        <v>0</v>
      </c>
      <c r="L482" s="292">
        <f t="shared" si="18"/>
        <v>7905706.6600000001</v>
      </c>
      <c r="M482" s="284">
        <v>44652</v>
      </c>
      <c r="N482" s="285"/>
    </row>
    <row r="483" spans="1:14">
      <c r="A483" s="290" t="s">
        <v>335</v>
      </c>
      <c r="B483" s="291">
        <v>3561305.51</v>
      </c>
      <c r="C483" s="291">
        <v>526352.98</v>
      </c>
      <c r="D483" s="291">
        <v>701463.27</v>
      </c>
      <c r="E483" s="291">
        <v>61502.04</v>
      </c>
      <c r="F483" s="291">
        <v>389878</v>
      </c>
      <c r="G483" s="291">
        <v>77544.17</v>
      </c>
      <c r="H483" s="291">
        <v>13484.26</v>
      </c>
      <c r="I483" s="291">
        <v>31510.66</v>
      </c>
      <c r="J483" s="291">
        <v>0</v>
      </c>
      <c r="K483" s="291">
        <v>0</v>
      </c>
      <c r="L483" s="292">
        <f t="shared" si="18"/>
        <v>5363040.8899999997</v>
      </c>
      <c r="M483" s="284">
        <v>44652</v>
      </c>
      <c r="N483" s="285"/>
    </row>
    <row r="484" spans="1:14">
      <c r="A484" s="290" t="s">
        <v>7</v>
      </c>
      <c r="B484" s="291">
        <v>6357806.3600000003</v>
      </c>
      <c r="C484" s="291">
        <v>920400.73</v>
      </c>
      <c r="D484" s="291">
        <v>1388423.66</v>
      </c>
      <c r="E484" s="291">
        <v>129347.79</v>
      </c>
      <c r="F484" s="291">
        <v>605281.78</v>
      </c>
      <c r="G484" s="291">
        <v>148848.13</v>
      </c>
      <c r="H484" s="291">
        <v>27814.46</v>
      </c>
      <c r="I484" s="291">
        <v>42557.19</v>
      </c>
      <c r="J484" s="291">
        <v>144416</v>
      </c>
      <c r="K484" s="291">
        <v>0</v>
      </c>
      <c r="L484" s="292">
        <f t="shared" si="18"/>
        <v>9764896.0999999996</v>
      </c>
      <c r="M484" s="284">
        <v>44652</v>
      </c>
      <c r="N484" s="285"/>
    </row>
    <row r="485" spans="1:14">
      <c r="A485" s="290" t="s">
        <v>336</v>
      </c>
      <c r="B485" s="291">
        <v>5145113.75</v>
      </c>
      <c r="C485" s="291">
        <v>782655.68</v>
      </c>
      <c r="D485" s="291">
        <v>829087.27</v>
      </c>
      <c r="E485" s="291">
        <v>66308.259999999995</v>
      </c>
      <c r="F485" s="291">
        <v>667909.31999999995</v>
      </c>
      <c r="G485" s="291">
        <v>100022.96</v>
      </c>
      <c r="H485" s="291">
        <v>15166.38</v>
      </c>
      <c r="I485" s="291">
        <v>147700.85999999999</v>
      </c>
      <c r="J485" s="291">
        <v>0</v>
      </c>
      <c r="K485" s="291">
        <v>0</v>
      </c>
      <c r="L485" s="292">
        <f t="shared" si="18"/>
        <v>7753964.4799999995</v>
      </c>
      <c r="M485" s="284">
        <v>44652</v>
      </c>
      <c r="N485" s="285"/>
    </row>
    <row r="486" spans="1:14">
      <c r="A486" s="290" t="s">
        <v>8</v>
      </c>
      <c r="B486" s="291">
        <v>16784311.52</v>
      </c>
      <c r="C486" s="291">
        <v>2408771.1</v>
      </c>
      <c r="D486" s="291">
        <v>665141.88</v>
      </c>
      <c r="E486" s="291">
        <v>362824.69</v>
      </c>
      <c r="F486" s="291">
        <v>1498809.91</v>
      </c>
      <c r="G486" s="291">
        <v>404324.01</v>
      </c>
      <c r="H486" s="291">
        <v>77515.28</v>
      </c>
      <c r="I486" s="291">
        <v>119090.17</v>
      </c>
      <c r="J486" s="291">
        <v>0</v>
      </c>
      <c r="K486" s="291">
        <v>0</v>
      </c>
      <c r="L486" s="292">
        <f t="shared" si="18"/>
        <v>22320788.560000006</v>
      </c>
      <c r="M486" s="284">
        <v>44652</v>
      </c>
      <c r="N486" s="285"/>
    </row>
    <row r="487" spans="1:14">
      <c r="A487" s="290" t="s">
        <v>9</v>
      </c>
      <c r="B487" s="291">
        <v>2203077.62</v>
      </c>
      <c r="C487" s="291">
        <v>317751.59000000003</v>
      </c>
      <c r="D487" s="291">
        <v>678712.52</v>
      </c>
      <c r="E487" s="291">
        <v>46019.74</v>
      </c>
      <c r="F487" s="291">
        <v>204175.6</v>
      </c>
      <c r="G487" s="291">
        <v>52216.59</v>
      </c>
      <c r="H487" s="291">
        <v>9867.5499999999993</v>
      </c>
      <c r="I487" s="291">
        <v>10077.07</v>
      </c>
      <c r="J487" s="291">
        <v>25339</v>
      </c>
      <c r="K487" s="291">
        <v>0</v>
      </c>
      <c r="L487" s="292">
        <f t="shared" si="18"/>
        <v>3547237.28</v>
      </c>
      <c r="M487" s="284">
        <v>44652</v>
      </c>
      <c r="N487" s="285"/>
    </row>
    <row r="488" spans="1:14">
      <c r="A488" s="290" t="s">
        <v>337</v>
      </c>
      <c r="B488" s="291">
        <v>1556766.71</v>
      </c>
      <c r="C488" s="291">
        <v>224792.32000000001</v>
      </c>
      <c r="D488" s="291">
        <v>2228635.92</v>
      </c>
      <c r="E488" s="291">
        <v>32256.61</v>
      </c>
      <c r="F488" s="291">
        <v>145495.29</v>
      </c>
      <c r="G488" s="291">
        <v>36758.17</v>
      </c>
      <c r="H488" s="291">
        <v>6922.51</v>
      </c>
      <c r="I488" s="291">
        <v>11291.17</v>
      </c>
      <c r="J488" s="291">
        <v>109440</v>
      </c>
      <c r="K488" s="291">
        <v>0</v>
      </c>
      <c r="L488" s="292">
        <f t="shared" si="18"/>
        <v>4352358.7</v>
      </c>
      <c r="M488" s="284">
        <v>44652</v>
      </c>
      <c r="N488" s="285"/>
    </row>
    <row r="489" spans="1:14">
      <c r="A489" s="290" t="s">
        <v>10</v>
      </c>
      <c r="B489" s="291">
        <v>13657117.720000001</v>
      </c>
      <c r="C489" s="291">
        <v>1973941.2</v>
      </c>
      <c r="D489" s="291">
        <v>412089.3</v>
      </c>
      <c r="E489" s="291">
        <v>281055.74</v>
      </c>
      <c r="F489" s="291">
        <v>1285319.6000000001</v>
      </c>
      <c r="G489" s="291">
        <v>321445.83</v>
      </c>
      <c r="H489" s="291">
        <v>60361.32</v>
      </c>
      <c r="I489" s="291">
        <v>127350.96</v>
      </c>
      <c r="J489" s="291">
        <v>496154</v>
      </c>
      <c r="K489" s="291">
        <v>0</v>
      </c>
      <c r="L489" s="292">
        <f t="shared" si="18"/>
        <v>18614835.670000002</v>
      </c>
      <c r="M489" s="284">
        <v>44652</v>
      </c>
      <c r="N489" s="285"/>
    </row>
    <row r="490" spans="1:14">
      <c r="A490" s="290" t="s">
        <v>338</v>
      </c>
      <c r="B490" s="291">
        <v>27595660.59</v>
      </c>
      <c r="C490" s="291">
        <v>4205332.12</v>
      </c>
      <c r="D490" s="291">
        <v>1410404.48</v>
      </c>
      <c r="E490" s="291">
        <v>347948.79</v>
      </c>
      <c r="F490" s="291">
        <v>3618019.98</v>
      </c>
      <c r="G490" s="291">
        <v>532372.68999999994</v>
      </c>
      <c r="H490" s="291">
        <v>79872.070000000007</v>
      </c>
      <c r="I490" s="291">
        <v>852177.1</v>
      </c>
      <c r="J490" s="291">
        <v>-8951</v>
      </c>
      <c r="K490" s="291">
        <v>0</v>
      </c>
      <c r="L490" s="292">
        <f t="shared" si="18"/>
        <v>38632836.82</v>
      </c>
      <c r="M490" s="284">
        <v>44652</v>
      </c>
      <c r="N490" s="285"/>
    </row>
    <row r="491" spans="1:14">
      <c r="A491" s="290" t="s">
        <v>11</v>
      </c>
      <c r="B491" s="291">
        <v>3206753.92</v>
      </c>
      <c r="C491" s="291">
        <v>475291.47</v>
      </c>
      <c r="D491" s="291">
        <v>7530150.9400000004</v>
      </c>
      <c r="E491" s="291">
        <v>54019.01</v>
      </c>
      <c r="F491" s="291">
        <v>357375.79</v>
      </c>
      <c r="G491" s="291">
        <v>69099.78</v>
      </c>
      <c r="H491" s="291">
        <v>11881.52</v>
      </c>
      <c r="I491" s="291">
        <v>26570.36</v>
      </c>
      <c r="J491" s="291">
        <v>0</v>
      </c>
      <c r="K491" s="291">
        <v>0</v>
      </c>
      <c r="L491" s="292">
        <f t="shared" si="18"/>
        <v>11731142.789999997</v>
      </c>
      <c r="M491" s="284">
        <v>44652</v>
      </c>
      <c r="N491" s="285"/>
    </row>
    <row r="492" spans="1:14">
      <c r="A492" s="290" t="s">
        <v>12</v>
      </c>
      <c r="B492" s="291">
        <v>47929684.700000003</v>
      </c>
      <c r="C492" s="291">
        <v>7171923.3600000003</v>
      </c>
      <c r="D492" s="291">
        <v>1951102.95</v>
      </c>
      <c r="E492" s="291">
        <v>738407.92</v>
      </c>
      <c r="F492" s="291">
        <v>5661702.4699999997</v>
      </c>
      <c r="G492" s="291">
        <v>996057.92</v>
      </c>
      <c r="H492" s="291">
        <v>164384.51</v>
      </c>
      <c r="I492" s="291">
        <v>1219328.97</v>
      </c>
      <c r="J492" s="291">
        <v>3099725</v>
      </c>
      <c r="K492" s="291">
        <v>0</v>
      </c>
      <c r="L492" s="292">
        <f t="shared" si="18"/>
        <v>68932317.800000012</v>
      </c>
      <c r="M492" s="284">
        <v>44652</v>
      </c>
      <c r="N492" s="285"/>
    </row>
    <row r="493" spans="1:14">
      <c r="A493" s="290" t="s">
        <v>339</v>
      </c>
      <c r="B493" s="291">
        <v>5586600.8700000001</v>
      </c>
      <c r="C493" s="291">
        <v>813323.29</v>
      </c>
      <c r="D493" s="291">
        <v>1291048.3999999999</v>
      </c>
      <c r="E493" s="291">
        <v>109023.14</v>
      </c>
      <c r="F493" s="291">
        <v>553372.22</v>
      </c>
      <c r="G493" s="291">
        <v>128324.43</v>
      </c>
      <c r="H493" s="291">
        <v>23553.57</v>
      </c>
      <c r="I493" s="291">
        <v>49962.94</v>
      </c>
      <c r="J493" s="291">
        <v>591961</v>
      </c>
      <c r="K493" s="291">
        <v>0</v>
      </c>
      <c r="L493" s="292">
        <f t="shared" si="18"/>
        <v>9147169.8599999994</v>
      </c>
      <c r="M493" s="284">
        <v>44652</v>
      </c>
      <c r="N493" s="285"/>
    </row>
    <row r="494" spans="1:14">
      <c r="A494" s="290" t="s">
        <v>13</v>
      </c>
      <c r="B494" s="291">
        <v>968808.18</v>
      </c>
      <c r="C494" s="291">
        <v>142181.60999999999</v>
      </c>
      <c r="D494" s="291">
        <v>872648.54</v>
      </c>
      <c r="E494" s="291">
        <v>17751.68</v>
      </c>
      <c r="F494" s="291">
        <v>101323.31</v>
      </c>
      <c r="G494" s="291">
        <v>21638.58</v>
      </c>
      <c r="H494" s="291">
        <v>3863.59</v>
      </c>
      <c r="I494" s="291">
        <v>6945.93</v>
      </c>
      <c r="J494" s="291">
        <v>0</v>
      </c>
      <c r="K494" s="291">
        <v>0</v>
      </c>
      <c r="L494" s="292">
        <f t="shared" si="18"/>
        <v>2135161.42</v>
      </c>
      <c r="M494" s="284">
        <v>44652</v>
      </c>
      <c r="N494" s="285"/>
    </row>
    <row r="495" spans="1:14">
      <c r="A495" s="290" t="s">
        <v>14</v>
      </c>
      <c r="B495" s="291">
        <v>3828977.78</v>
      </c>
      <c r="C495" s="291">
        <v>551162.23</v>
      </c>
      <c r="D495" s="291">
        <v>559831.01</v>
      </c>
      <c r="E495" s="291">
        <v>81093.17</v>
      </c>
      <c r="F495" s="291">
        <v>349706.73</v>
      </c>
      <c r="G495" s="291">
        <v>91344.41</v>
      </c>
      <c r="H495" s="291">
        <v>17362.41</v>
      </c>
      <c r="I495" s="291">
        <v>24038.92</v>
      </c>
      <c r="J495" s="291">
        <v>0</v>
      </c>
      <c r="K495" s="291">
        <v>0</v>
      </c>
      <c r="L495" s="292">
        <f t="shared" si="18"/>
        <v>5503516.6600000001</v>
      </c>
      <c r="M495" s="284">
        <v>44652</v>
      </c>
      <c r="N495" s="285"/>
    </row>
    <row r="496" spans="1:14">
      <c r="A496" s="290" t="s">
        <v>15</v>
      </c>
      <c r="B496" s="291">
        <v>6514345.4199999999</v>
      </c>
      <c r="C496" s="291">
        <v>994195.88</v>
      </c>
      <c r="D496" s="291">
        <v>1144332.71</v>
      </c>
      <c r="E496" s="291">
        <v>80648.850000000006</v>
      </c>
      <c r="F496" s="291">
        <v>860997.51</v>
      </c>
      <c r="G496" s="291">
        <v>124880.88</v>
      </c>
      <c r="H496" s="291">
        <v>18569.89</v>
      </c>
      <c r="I496" s="291">
        <v>230377.84</v>
      </c>
      <c r="J496" s="291">
        <v>0</v>
      </c>
      <c r="K496" s="291">
        <v>0</v>
      </c>
      <c r="L496" s="292">
        <f t="shared" si="18"/>
        <v>9968348.9800000004</v>
      </c>
      <c r="M496" s="284">
        <v>44652</v>
      </c>
      <c r="N496" s="285"/>
    </row>
    <row r="497" spans="1:14">
      <c r="A497" s="290" t="s">
        <v>16</v>
      </c>
      <c r="B497" s="291">
        <v>70202806.510000005</v>
      </c>
      <c r="C497" s="291">
        <v>10326007.4</v>
      </c>
      <c r="D497" s="291">
        <v>2046837.08</v>
      </c>
      <c r="E497" s="291">
        <v>1262909.8600000001</v>
      </c>
      <c r="F497" s="291">
        <v>7450951.8899999997</v>
      </c>
      <c r="G497" s="291">
        <v>1555518.91</v>
      </c>
      <c r="H497" s="291">
        <v>275483.13</v>
      </c>
      <c r="I497" s="291">
        <v>1597297.5</v>
      </c>
      <c r="J497" s="291">
        <v>5070507</v>
      </c>
      <c r="K497" s="291">
        <v>0</v>
      </c>
      <c r="L497" s="292">
        <f t="shared" si="18"/>
        <v>99788319.280000001</v>
      </c>
      <c r="M497" s="284">
        <v>44652</v>
      </c>
      <c r="N497" s="285"/>
    </row>
    <row r="498" spans="1:14">
      <c r="A498" s="290" t="s">
        <v>340</v>
      </c>
      <c r="B498" s="291">
        <v>1498853.25</v>
      </c>
      <c r="C498" s="291">
        <v>214988.16</v>
      </c>
      <c r="D498" s="291">
        <v>665701.19999999995</v>
      </c>
      <c r="E498" s="291">
        <v>32519.41</v>
      </c>
      <c r="F498" s="291">
        <v>133293.32999999999</v>
      </c>
      <c r="G498" s="291">
        <v>36169.78</v>
      </c>
      <c r="H498" s="291">
        <v>6944.93</v>
      </c>
      <c r="I498" s="291">
        <v>8049.96</v>
      </c>
      <c r="J498" s="291">
        <v>0</v>
      </c>
      <c r="K498" s="291">
        <v>0</v>
      </c>
      <c r="L498" s="292">
        <f t="shared" si="18"/>
        <v>2596520.02</v>
      </c>
      <c r="M498" s="284">
        <v>44652</v>
      </c>
      <c r="N498" s="285"/>
    </row>
    <row r="499" spans="1:14">
      <c r="A499" s="290" t="s">
        <v>17</v>
      </c>
      <c r="B499" s="291">
        <v>2644681.29</v>
      </c>
      <c r="C499" s="291">
        <v>380722.22</v>
      </c>
      <c r="D499" s="291">
        <v>566720.02</v>
      </c>
      <c r="E499" s="291">
        <v>55977.14</v>
      </c>
      <c r="F499" s="291">
        <v>241701.06</v>
      </c>
      <c r="G499" s="291">
        <v>63073.599999999999</v>
      </c>
      <c r="H499" s="291">
        <v>11985.73</v>
      </c>
      <c r="I499" s="291">
        <v>38594.01</v>
      </c>
      <c r="J499" s="291">
        <v>0</v>
      </c>
      <c r="K499" s="291">
        <v>0</v>
      </c>
      <c r="L499" s="292">
        <f t="shared" si="18"/>
        <v>4003455.07</v>
      </c>
      <c r="M499" s="284">
        <v>44652</v>
      </c>
      <c r="N499" s="285"/>
    </row>
    <row r="500" spans="1:14">
      <c r="A500" s="290" t="s">
        <v>18</v>
      </c>
      <c r="B500" s="291">
        <v>1643340.8</v>
      </c>
      <c r="C500" s="291">
        <v>239189.36</v>
      </c>
      <c r="D500" s="291">
        <v>1748002.45</v>
      </c>
      <c r="E500" s="291">
        <v>32126.61</v>
      </c>
      <c r="F500" s="291">
        <v>162515.75</v>
      </c>
      <c r="G500" s="291">
        <v>37777.760000000002</v>
      </c>
      <c r="H500" s="291">
        <v>6939.3</v>
      </c>
      <c r="I500" s="291">
        <v>9082.31</v>
      </c>
      <c r="J500" s="291">
        <v>76276</v>
      </c>
      <c r="K500" s="291">
        <v>0</v>
      </c>
      <c r="L500" s="292">
        <f t="shared" si="18"/>
        <v>3955250.34</v>
      </c>
      <c r="M500" s="284">
        <v>44652</v>
      </c>
      <c r="N500" s="285"/>
    </row>
    <row r="501" spans="1:14">
      <c r="A501" s="290" t="s">
        <v>19</v>
      </c>
      <c r="B501" s="291">
        <v>2174191.9500000002</v>
      </c>
      <c r="C501" s="291">
        <v>314179.94</v>
      </c>
      <c r="D501" s="291">
        <v>766756.14</v>
      </c>
      <c r="E501" s="291">
        <v>44813.08</v>
      </c>
      <c r="F501" s="291">
        <v>204298.58</v>
      </c>
      <c r="G501" s="291">
        <v>51210.66</v>
      </c>
      <c r="H501" s="291">
        <v>9622.7199999999993</v>
      </c>
      <c r="I501" s="291">
        <v>21293.96</v>
      </c>
      <c r="J501" s="291">
        <v>0</v>
      </c>
      <c r="K501" s="291">
        <v>0</v>
      </c>
      <c r="L501" s="292">
        <f t="shared" si="18"/>
        <v>3586367.0300000007</v>
      </c>
      <c r="M501" s="284">
        <v>44652</v>
      </c>
      <c r="N501" s="285"/>
    </row>
    <row r="502" spans="1:14">
      <c r="A502" s="290" t="s">
        <v>20</v>
      </c>
      <c r="B502" s="291">
        <v>2127143.96</v>
      </c>
      <c r="C502" s="291">
        <v>308500.8</v>
      </c>
      <c r="D502" s="291">
        <v>721703.33</v>
      </c>
      <c r="E502" s="291">
        <v>42707.44</v>
      </c>
      <c r="F502" s="291">
        <v>205149.95</v>
      </c>
      <c r="G502" s="291">
        <v>49497.53</v>
      </c>
      <c r="H502" s="291">
        <v>9197.1</v>
      </c>
      <c r="I502" s="291">
        <v>14436.17</v>
      </c>
      <c r="J502" s="291">
        <v>0</v>
      </c>
      <c r="K502" s="291">
        <v>0</v>
      </c>
      <c r="L502" s="292">
        <f t="shared" si="18"/>
        <v>3478336.28</v>
      </c>
      <c r="M502" s="284">
        <v>44652</v>
      </c>
      <c r="N502" s="285"/>
    </row>
    <row r="503" spans="1:14">
      <c r="A503" s="290" t="s">
        <v>341</v>
      </c>
      <c r="B503" s="291">
        <v>32849495.32</v>
      </c>
      <c r="C503" s="291">
        <v>5023833.6500000004</v>
      </c>
      <c r="D503" s="291">
        <v>0</v>
      </c>
      <c r="E503" s="291">
        <v>396067.3</v>
      </c>
      <c r="F503" s="291">
        <v>4390971.9800000004</v>
      </c>
      <c r="G503" s="291">
        <v>624075.54</v>
      </c>
      <c r="H503" s="291">
        <v>91609.66</v>
      </c>
      <c r="I503" s="291">
        <v>1057320.1100000001</v>
      </c>
      <c r="J503" s="291">
        <v>-9153</v>
      </c>
      <c r="K503" s="291">
        <v>0</v>
      </c>
      <c r="L503" s="292">
        <f t="shared" si="18"/>
        <v>44424220.559999995</v>
      </c>
      <c r="M503" s="284">
        <v>44652</v>
      </c>
      <c r="N503" s="285"/>
    </row>
    <row r="504" spans="1:14">
      <c r="A504" s="290" t="s">
        <v>21</v>
      </c>
      <c r="B504" s="291">
        <v>4179036.25</v>
      </c>
      <c r="C504" s="291">
        <v>613524.93000000005</v>
      </c>
      <c r="D504" s="291">
        <v>654717.78</v>
      </c>
      <c r="E504" s="291">
        <v>76357.78</v>
      </c>
      <c r="F504" s="291">
        <v>438067.42</v>
      </c>
      <c r="G504" s="291">
        <v>93225.04</v>
      </c>
      <c r="H504" s="291">
        <v>16624.650000000001</v>
      </c>
      <c r="I504" s="291">
        <v>28402.35</v>
      </c>
      <c r="J504" s="291">
        <v>1963767</v>
      </c>
      <c r="K504" s="291">
        <v>0</v>
      </c>
      <c r="L504" s="292">
        <f t="shared" si="18"/>
        <v>8063723.2000000002</v>
      </c>
      <c r="M504" s="284">
        <v>44652</v>
      </c>
      <c r="N504" s="285"/>
    </row>
    <row r="505" spans="1:14">
      <c r="A505" s="290" t="s">
        <v>22</v>
      </c>
      <c r="B505" s="291">
        <v>14007985.92</v>
      </c>
      <c r="C505" s="291">
        <v>2032851.59</v>
      </c>
      <c r="D505" s="291">
        <v>1032589.94</v>
      </c>
      <c r="E505" s="291">
        <v>279958.73</v>
      </c>
      <c r="F505" s="291">
        <v>1356946.71</v>
      </c>
      <c r="G505" s="291">
        <v>325274.34999999998</v>
      </c>
      <c r="H505" s="291">
        <v>60320.26</v>
      </c>
      <c r="I505" s="291">
        <v>215510.81</v>
      </c>
      <c r="J505" s="291">
        <v>954321</v>
      </c>
      <c r="K505" s="291">
        <v>0</v>
      </c>
      <c r="L505" s="292">
        <f t="shared" ref="L505:L523" si="19">SUM(B505:K505)</f>
        <v>20265759.310000002</v>
      </c>
      <c r="M505" s="284">
        <v>44652</v>
      </c>
      <c r="N505" s="285"/>
    </row>
    <row r="506" spans="1:14">
      <c r="A506" s="290" t="s">
        <v>342</v>
      </c>
      <c r="B506" s="291">
        <v>2855574.87</v>
      </c>
      <c r="C506" s="291">
        <v>411778.9</v>
      </c>
      <c r="D506" s="291">
        <v>952630.9</v>
      </c>
      <c r="E506" s="291">
        <v>59733.75</v>
      </c>
      <c r="F506" s="291">
        <v>264257.08</v>
      </c>
      <c r="G506" s="291">
        <v>67726.64</v>
      </c>
      <c r="H506" s="291">
        <v>12806.17</v>
      </c>
      <c r="I506" s="291">
        <v>19851.189999999999</v>
      </c>
      <c r="J506" s="291">
        <v>135876</v>
      </c>
      <c r="K506" s="291">
        <v>0</v>
      </c>
      <c r="L506" s="292">
        <f t="shared" si="19"/>
        <v>4780235.5</v>
      </c>
      <c r="M506" s="284">
        <v>44652</v>
      </c>
      <c r="N506" s="285"/>
    </row>
    <row r="507" spans="1:14">
      <c r="A507" s="290" t="s">
        <v>23</v>
      </c>
      <c r="B507" s="291">
        <v>2144681.96</v>
      </c>
      <c r="C507" s="291">
        <v>296895.21999999997</v>
      </c>
      <c r="D507" s="291">
        <v>831199.52</v>
      </c>
      <c r="E507" s="291">
        <v>57416.27</v>
      </c>
      <c r="F507" s="291">
        <v>140206.16</v>
      </c>
      <c r="G507" s="291">
        <v>57551.71</v>
      </c>
      <c r="H507" s="291">
        <v>12020.49</v>
      </c>
      <c r="I507" s="291">
        <v>4094.86</v>
      </c>
      <c r="J507" s="291">
        <v>64043</v>
      </c>
      <c r="K507" s="291">
        <v>0</v>
      </c>
      <c r="L507" s="292">
        <f t="shared" si="19"/>
        <v>3608109.19</v>
      </c>
      <c r="M507" s="284">
        <v>44652</v>
      </c>
      <c r="N507" s="285"/>
    </row>
    <row r="508" spans="1:14">
      <c r="A508" s="290" t="s">
        <v>24</v>
      </c>
      <c r="B508" s="291">
        <v>3256531.35</v>
      </c>
      <c r="C508" s="291">
        <v>475841.05</v>
      </c>
      <c r="D508" s="291">
        <v>1324401.77</v>
      </c>
      <c r="E508" s="291">
        <v>61785.94</v>
      </c>
      <c r="F508" s="291">
        <v>330765.71999999997</v>
      </c>
      <c r="G508" s="291">
        <v>73862.31</v>
      </c>
      <c r="H508" s="291">
        <v>13391.9</v>
      </c>
      <c r="I508" s="291">
        <v>27467.49</v>
      </c>
      <c r="J508" s="291">
        <v>0</v>
      </c>
      <c r="K508" s="291">
        <v>0</v>
      </c>
      <c r="L508" s="292">
        <f t="shared" si="19"/>
        <v>5564047.5300000003</v>
      </c>
      <c r="M508" s="284">
        <v>44652</v>
      </c>
      <c r="N508" s="285"/>
    </row>
    <row r="509" spans="1:14">
      <c r="A509" s="290" t="s">
        <v>25</v>
      </c>
      <c r="B509" s="291">
        <v>4400108.9000000004</v>
      </c>
      <c r="C509" s="291">
        <v>641527.12</v>
      </c>
      <c r="D509" s="291">
        <v>426588.53</v>
      </c>
      <c r="E509" s="291">
        <v>84915.99</v>
      </c>
      <c r="F509" s="291">
        <v>440267.56</v>
      </c>
      <c r="G509" s="291">
        <v>100563.32</v>
      </c>
      <c r="H509" s="291">
        <v>18368.91</v>
      </c>
      <c r="I509" s="291">
        <v>28202.9</v>
      </c>
      <c r="J509" s="291">
        <v>197235</v>
      </c>
      <c r="K509" s="291">
        <v>0</v>
      </c>
      <c r="L509" s="292">
        <f t="shared" si="19"/>
        <v>6337778.2300000014</v>
      </c>
      <c r="M509" s="284">
        <v>44652</v>
      </c>
      <c r="N509" s="285"/>
    </row>
    <row r="510" spans="1:14">
      <c r="A510" s="290" t="s">
        <v>26</v>
      </c>
      <c r="B510" s="291">
        <v>10242600.5</v>
      </c>
      <c r="C510" s="291">
        <v>1491820.44</v>
      </c>
      <c r="D510" s="291">
        <v>1280964.01</v>
      </c>
      <c r="E510" s="291">
        <v>199220.76</v>
      </c>
      <c r="F510" s="291">
        <v>1017650.4</v>
      </c>
      <c r="G510" s="291">
        <v>234918.9</v>
      </c>
      <c r="H510" s="291">
        <v>43056.43</v>
      </c>
      <c r="I510" s="291">
        <v>167736.24</v>
      </c>
      <c r="J510" s="291">
        <v>-689</v>
      </c>
      <c r="K510" s="291">
        <v>0</v>
      </c>
      <c r="L510" s="292">
        <f t="shared" si="19"/>
        <v>14677278.68</v>
      </c>
      <c r="M510" s="284">
        <v>44652</v>
      </c>
      <c r="N510" s="285"/>
    </row>
    <row r="511" spans="1:14">
      <c r="A511" s="290" t="s">
        <v>27</v>
      </c>
      <c r="B511" s="291">
        <v>256298115.97</v>
      </c>
      <c r="C511" s="291">
        <v>38179132.93</v>
      </c>
      <c r="D511" s="291">
        <v>0</v>
      </c>
      <c r="E511" s="291">
        <v>4122915.69</v>
      </c>
      <c r="F511" s="291">
        <v>29465940.780000001</v>
      </c>
      <c r="G511" s="291">
        <v>5419163.2599999998</v>
      </c>
      <c r="H511" s="291">
        <v>912396.59</v>
      </c>
      <c r="I511" s="291">
        <v>3465306.26</v>
      </c>
      <c r="J511" s="291">
        <v>17917149</v>
      </c>
      <c r="K511" s="291">
        <v>0</v>
      </c>
      <c r="L511" s="292">
        <f t="shared" si="19"/>
        <v>355780120.47999996</v>
      </c>
      <c r="M511" s="284">
        <v>44652</v>
      </c>
      <c r="N511" s="285"/>
    </row>
    <row r="512" spans="1:14">
      <c r="A512" s="290" t="s">
        <v>343</v>
      </c>
      <c r="B512" s="291">
        <v>1486803.27</v>
      </c>
      <c r="C512" s="291">
        <v>223467.97</v>
      </c>
      <c r="D512" s="291">
        <v>584634.80000000005</v>
      </c>
      <c r="E512" s="291">
        <v>21900</v>
      </c>
      <c r="F512" s="291">
        <v>180297.17</v>
      </c>
      <c r="G512" s="291">
        <v>30362.560000000001</v>
      </c>
      <c r="H512" s="291">
        <v>4906.8100000000004</v>
      </c>
      <c r="I512" s="291">
        <v>10366.200000000001</v>
      </c>
      <c r="J512" s="291">
        <v>27319</v>
      </c>
      <c r="K512" s="291">
        <v>0</v>
      </c>
      <c r="L512" s="292">
        <f t="shared" si="19"/>
        <v>2570057.7800000003</v>
      </c>
      <c r="M512" s="284">
        <v>44652</v>
      </c>
      <c r="N512" s="285"/>
    </row>
    <row r="513" spans="1:14">
      <c r="A513" s="290" t="s">
        <v>344</v>
      </c>
      <c r="B513" s="291">
        <v>8484198.8000000007</v>
      </c>
      <c r="C513" s="291">
        <v>1308287.03</v>
      </c>
      <c r="D513" s="291">
        <v>1014216.1</v>
      </c>
      <c r="E513" s="291">
        <v>91379.3</v>
      </c>
      <c r="F513" s="291">
        <v>1184738.18</v>
      </c>
      <c r="G513" s="291">
        <v>155369.97</v>
      </c>
      <c r="H513" s="291">
        <v>21571.59</v>
      </c>
      <c r="I513" s="291">
        <v>312359.15000000002</v>
      </c>
      <c r="J513" s="291">
        <v>698448</v>
      </c>
      <c r="K513" s="291">
        <v>0</v>
      </c>
      <c r="L513" s="292">
        <f t="shared" si="19"/>
        <v>13270568.120000001</v>
      </c>
      <c r="M513" s="284">
        <v>44652</v>
      </c>
      <c r="N513" s="285"/>
    </row>
    <row r="514" spans="1:14">
      <c r="A514" s="290" t="s">
        <v>345</v>
      </c>
      <c r="B514" s="291">
        <v>2385373.69</v>
      </c>
      <c r="C514" s="291">
        <v>348642.26</v>
      </c>
      <c r="D514" s="291">
        <v>638022.16</v>
      </c>
      <c r="E514" s="291">
        <v>45162.27</v>
      </c>
      <c r="F514" s="291">
        <v>242724.41</v>
      </c>
      <c r="G514" s="291">
        <v>54052.61</v>
      </c>
      <c r="H514" s="291">
        <v>9791.19</v>
      </c>
      <c r="I514" s="291">
        <v>19573.79</v>
      </c>
      <c r="J514" s="291">
        <v>652746</v>
      </c>
      <c r="K514" s="291">
        <v>0</v>
      </c>
      <c r="L514" s="292">
        <f t="shared" si="19"/>
        <v>4396088.3800000008</v>
      </c>
      <c r="M514" s="284">
        <v>44652</v>
      </c>
      <c r="N514" s="285"/>
    </row>
    <row r="515" spans="1:14">
      <c r="A515" s="290" t="s">
        <v>28</v>
      </c>
      <c r="B515" s="291">
        <v>2512895.7000000002</v>
      </c>
      <c r="C515" s="291">
        <v>364293.45</v>
      </c>
      <c r="D515" s="291">
        <v>1144410.5900000001</v>
      </c>
      <c r="E515" s="291">
        <v>50607.68</v>
      </c>
      <c r="F515" s="291">
        <v>241632.21</v>
      </c>
      <c r="G515" s="291">
        <v>58556.52</v>
      </c>
      <c r="H515" s="291">
        <v>10894.7</v>
      </c>
      <c r="I515" s="291">
        <v>13899.13</v>
      </c>
      <c r="J515" s="291">
        <v>2588</v>
      </c>
      <c r="K515" s="291">
        <v>0</v>
      </c>
      <c r="L515" s="292">
        <f t="shared" si="19"/>
        <v>4399777.9800000004</v>
      </c>
      <c r="M515" s="284">
        <v>44652</v>
      </c>
      <c r="N515" s="285"/>
    </row>
    <row r="516" spans="1:14">
      <c r="A516" s="290" t="s">
        <v>29</v>
      </c>
      <c r="B516" s="291">
        <v>7055029.4000000004</v>
      </c>
      <c r="C516" s="291">
        <v>1019291.99</v>
      </c>
      <c r="D516" s="291">
        <v>967444.16</v>
      </c>
      <c r="E516" s="291">
        <v>145606.24</v>
      </c>
      <c r="F516" s="291">
        <v>662034.88</v>
      </c>
      <c r="G516" s="291">
        <v>166275.79999999999</v>
      </c>
      <c r="H516" s="291">
        <v>31261.55</v>
      </c>
      <c r="I516" s="291">
        <v>93719.35</v>
      </c>
      <c r="J516" s="291">
        <v>879697</v>
      </c>
      <c r="K516" s="291">
        <v>0</v>
      </c>
      <c r="L516" s="292">
        <f t="shared" si="19"/>
        <v>11020360.370000003</v>
      </c>
      <c r="M516" s="284">
        <v>44652</v>
      </c>
      <c r="N516" s="285"/>
    </row>
    <row r="517" spans="1:14">
      <c r="A517" s="290" t="s">
        <v>30</v>
      </c>
      <c r="B517" s="291">
        <v>8454433.7400000002</v>
      </c>
      <c r="C517" s="291">
        <v>1269188.57</v>
      </c>
      <c r="D517" s="291">
        <v>1025554.44</v>
      </c>
      <c r="E517" s="291">
        <v>126073.64</v>
      </c>
      <c r="F517" s="291">
        <v>1018063.63</v>
      </c>
      <c r="G517" s="291">
        <v>173473.07</v>
      </c>
      <c r="H517" s="291">
        <v>28197</v>
      </c>
      <c r="I517" s="291">
        <v>189919.4</v>
      </c>
      <c r="J517" s="291">
        <v>0</v>
      </c>
      <c r="K517" s="291">
        <v>0</v>
      </c>
      <c r="L517" s="292">
        <f t="shared" si="19"/>
        <v>12284903.490000002</v>
      </c>
      <c r="M517" s="284">
        <v>44652</v>
      </c>
      <c r="N517" s="285"/>
    </row>
    <row r="518" spans="1:14">
      <c r="A518" s="290" t="s">
        <v>346</v>
      </c>
      <c r="B518" s="291">
        <v>66291789.25</v>
      </c>
      <c r="C518" s="291">
        <v>9808646.3399999999</v>
      </c>
      <c r="D518" s="291">
        <v>3125870.08</v>
      </c>
      <c r="E518" s="291">
        <v>1133799.6499999999</v>
      </c>
      <c r="F518" s="291">
        <v>7308554.04</v>
      </c>
      <c r="G518" s="291">
        <v>1437569.88</v>
      </c>
      <c r="H518" s="291">
        <v>248891.83</v>
      </c>
      <c r="I518" s="291">
        <v>1154314.6000000001</v>
      </c>
      <c r="J518" s="291">
        <v>8315684</v>
      </c>
      <c r="K518" s="291">
        <v>0</v>
      </c>
      <c r="L518" s="292">
        <f t="shared" si="19"/>
        <v>98825119.670000002</v>
      </c>
      <c r="M518" s="284">
        <v>44652</v>
      </c>
      <c r="N518" s="285"/>
    </row>
    <row r="519" spans="1:14">
      <c r="A519" s="290" t="s">
        <v>347</v>
      </c>
      <c r="B519" s="291">
        <v>127428492.43000001</v>
      </c>
      <c r="C519" s="291">
        <v>18843342.710000001</v>
      </c>
      <c r="D519" s="291">
        <v>5559515.6799999997</v>
      </c>
      <c r="E519" s="291">
        <v>2190789.87</v>
      </c>
      <c r="F519" s="291">
        <v>13996047.779999999</v>
      </c>
      <c r="G519" s="291">
        <v>2769398.69</v>
      </c>
      <c r="H519" s="291">
        <v>480602.78</v>
      </c>
      <c r="I519" s="291">
        <v>842441.02</v>
      </c>
      <c r="J519" s="291">
        <v>9453973</v>
      </c>
      <c r="K519" s="291">
        <v>0</v>
      </c>
      <c r="L519" s="292">
        <f t="shared" si="19"/>
        <v>181564603.96000004</v>
      </c>
      <c r="M519" s="284">
        <v>44652</v>
      </c>
      <c r="N519" s="285"/>
    </row>
    <row r="520" spans="1:14">
      <c r="A520" s="290" t="s">
        <v>31</v>
      </c>
      <c r="B520" s="291">
        <v>34906992.25</v>
      </c>
      <c r="C520" s="291">
        <v>5171480.97</v>
      </c>
      <c r="D520" s="291">
        <v>1854734.97</v>
      </c>
      <c r="E520" s="291">
        <v>590340.80000000005</v>
      </c>
      <c r="F520" s="291">
        <v>3879436.57</v>
      </c>
      <c r="G520" s="291">
        <v>753417.92</v>
      </c>
      <c r="H520" s="291">
        <v>129779.65</v>
      </c>
      <c r="I520" s="291">
        <v>767477.94</v>
      </c>
      <c r="J520" s="291">
        <v>17026767</v>
      </c>
      <c r="K520" s="291">
        <v>0</v>
      </c>
      <c r="L520" s="292">
        <f t="shared" si="19"/>
        <v>65080428.069999993</v>
      </c>
      <c r="M520" s="284">
        <v>44652</v>
      </c>
      <c r="N520" s="285"/>
    </row>
    <row r="521" spans="1:14">
      <c r="A521" s="290" t="s">
        <v>32</v>
      </c>
      <c r="B521" s="291">
        <v>13006568.66</v>
      </c>
      <c r="C521" s="291">
        <v>1955507.32</v>
      </c>
      <c r="D521" s="291">
        <v>1720716.65</v>
      </c>
      <c r="E521" s="291">
        <v>190965</v>
      </c>
      <c r="F521" s="291">
        <v>1580102.25</v>
      </c>
      <c r="G521" s="291">
        <v>265283.7</v>
      </c>
      <c r="H521" s="291">
        <v>42806.81</v>
      </c>
      <c r="I521" s="291">
        <v>162775.18</v>
      </c>
      <c r="J521" s="291">
        <v>289593</v>
      </c>
      <c r="K521" s="291">
        <v>0</v>
      </c>
      <c r="L521" s="292">
        <f t="shared" si="19"/>
        <v>19214318.57</v>
      </c>
      <c r="M521" s="284">
        <v>44652</v>
      </c>
      <c r="N521" s="285"/>
    </row>
    <row r="522" spans="1:14">
      <c r="A522" s="290" t="s">
        <v>33</v>
      </c>
      <c r="B522" s="291">
        <v>2466283.04</v>
      </c>
      <c r="C522" s="291">
        <v>368583.27</v>
      </c>
      <c r="D522" s="291">
        <v>565831.56000000006</v>
      </c>
      <c r="E522" s="291">
        <v>38459.620000000003</v>
      </c>
      <c r="F522" s="291">
        <v>289176.98</v>
      </c>
      <c r="G522" s="291">
        <v>51500.49</v>
      </c>
      <c r="H522" s="291">
        <v>8547.39</v>
      </c>
      <c r="I522" s="291">
        <v>16510.45</v>
      </c>
      <c r="J522" s="291">
        <v>20837</v>
      </c>
      <c r="K522" s="291">
        <v>0</v>
      </c>
      <c r="L522" s="292">
        <f t="shared" si="19"/>
        <v>3825729.8000000007</v>
      </c>
      <c r="M522" s="284">
        <v>44652</v>
      </c>
      <c r="N522" s="285"/>
    </row>
    <row r="523" spans="1:14">
      <c r="A523" s="290" t="s">
        <v>34</v>
      </c>
      <c r="B523" s="291">
        <v>2777842.12</v>
      </c>
      <c r="C523" s="291">
        <v>406501.75</v>
      </c>
      <c r="D523" s="291">
        <v>466767.31</v>
      </c>
      <c r="E523" s="291">
        <v>52088.63</v>
      </c>
      <c r="F523" s="291">
        <v>285000.57</v>
      </c>
      <c r="G523" s="291">
        <v>62677.39</v>
      </c>
      <c r="H523" s="291">
        <v>11305.65</v>
      </c>
      <c r="I523" s="291">
        <v>19046.509999999998</v>
      </c>
      <c r="J523" s="291">
        <v>0</v>
      </c>
      <c r="K523" s="291">
        <v>0</v>
      </c>
      <c r="L523" s="292">
        <f t="shared" si="19"/>
        <v>4081229.9299999997</v>
      </c>
      <c r="M523" s="284">
        <v>44652</v>
      </c>
      <c r="N523" s="285"/>
    </row>
    <row r="524" spans="1:14">
      <c r="A524" s="293" t="s">
        <v>36</v>
      </c>
      <c r="B524" s="294">
        <f t="shared" ref="B524:L524" si="20">SUM(B473:B523)</f>
        <v>947291555.18000007</v>
      </c>
      <c r="C524" s="294">
        <f t="shared" si="20"/>
        <v>140653641.96999997</v>
      </c>
      <c r="D524" s="294">
        <f t="shared" si="20"/>
        <v>64993420.990000002</v>
      </c>
      <c r="E524" s="294">
        <f t="shared" si="20"/>
        <v>15703720.790000003</v>
      </c>
      <c r="F524" s="294">
        <f t="shared" si="20"/>
        <v>106748499.60999998</v>
      </c>
      <c r="G524" s="294">
        <f t="shared" si="20"/>
        <v>20277274.770000003</v>
      </c>
      <c r="H524" s="294">
        <f t="shared" si="20"/>
        <v>3461296.3899999997</v>
      </c>
      <c r="I524" s="294">
        <f t="shared" si="20"/>
        <v>15593440.579999996</v>
      </c>
      <c r="J524" s="294">
        <f t="shared" si="20"/>
        <v>73802501</v>
      </c>
      <c r="K524" s="294">
        <f t="shared" si="20"/>
        <v>0</v>
      </c>
      <c r="L524" s="294">
        <f t="shared" si="20"/>
        <v>1388525351.2799997</v>
      </c>
      <c r="M524" s="284">
        <v>44652</v>
      </c>
      <c r="N524" s="285"/>
    </row>
    <row r="525" spans="1:14">
      <c r="A525" s="297" t="s">
        <v>374</v>
      </c>
    </row>
    <row r="528" spans="1:14">
      <c r="A528" s="282" t="s">
        <v>375</v>
      </c>
    </row>
    <row r="529" spans="1:14" ht="15.75" customHeight="1">
      <c r="A529" s="314" t="s">
        <v>376</v>
      </c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</row>
    <row r="530" spans="1:14" ht="63">
      <c r="A530" s="286" t="s">
        <v>206</v>
      </c>
      <c r="B530" s="287" t="s">
        <v>207</v>
      </c>
      <c r="C530" s="287" t="s">
        <v>153</v>
      </c>
      <c r="D530" s="284" t="s">
        <v>356</v>
      </c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</row>
    <row r="531" spans="1:14">
      <c r="A531" s="290" t="s">
        <v>1</v>
      </c>
      <c r="B531" s="302"/>
      <c r="C531" s="292">
        <f>+Ret_FEIEF_Abr22[[#This Row],[Fondo General de Participaciones]]</f>
        <v>0</v>
      </c>
      <c r="D531" s="284">
        <v>44652</v>
      </c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</row>
    <row r="532" spans="1:14" ht="15" customHeight="1">
      <c r="A532" s="290" t="s">
        <v>2</v>
      </c>
      <c r="B532" s="302"/>
      <c r="C532" s="292">
        <f>+Ret_FEIEF_Abr22[[#This Row],[Fondo General de Participaciones]]</f>
        <v>0</v>
      </c>
      <c r="D532" s="284">
        <v>44652</v>
      </c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</row>
    <row r="533" spans="1:14">
      <c r="A533" s="290" t="s">
        <v>331</v>
      </c>
      <c r="B533" s="302"/>
      <c r="C533" s="292">
        <f>+Ret_FEIEF_Abr22[[#This Row],[Fondo General de Participaciones]]</f>
        <v>0</v>
      </c>
      <c r="D533" s="284">
        <v>44652</v>
      </c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</row>
    <row r="534" spans="1:14">
      <c r="A534" s="290" t="s">
        <v>3</v>
      </c>
      <c r="B534" s="302"/>
      <c r="C534" s="292">
        <f>+Ret_FEIEF_Abr22[[#This Row],[Fondo General de Participaciones]]</f>
        <v>0</v>
      </c>
      <c r="D534" s="284">
        <v>44652</v>
      </c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</row>
    <row r="535" spans="1:14">
      <c r="A535" s="290" t="s">
        <v>332</v>
      </c>
      <c r="B535" s="302"/>
      <c r="C535" s="292">
        <f>+Ret_FEIEF_Abr22[[#This Row],[Fondo General de Participaciones]]</f>
        <v>0</v>
      </c>
      <c r="D535" s="284">
        <v>44652</v>
      </c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</row>
    <row r="536" spans="1:14">
      <c r="A536" s="290" t="s">
        <v>4</v>
      </c>
      <c r="B536" s="302"/>
      <c r="C536" s="292">
        <f>+Ret_FEIEF_Abr22[[#This Row],[Fondo General de Participaciones]]</f>
        <v>0</v>
      </c>
      <c r="D536" s="284">
        <v>44652</v>
      </c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</row>
    <row r="537" spans="1:14">
      <c r="A537" s="290" t="s">
        <v>5</v>
      </c>
      <c r="B537" s="302"/>
      <c r="C537" s="292">
        <f>+Ret_FEIEF_Abr22[[#This Row],[Fondo General de Participaciones]]</f>
        <v>0</v>
      </c>
      <c r="D537" s="284">
        <v>44652</v>
      </c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</row>
    <row r="538" spans="1:14">
      <c r="A538" s="290" t="s">
        <v>6</v>
      </c>
      <c r="B538" s="302"/>
      <c r="C538" s="292">
        <f>+Ret_FEIEF_Abr22[[#This Row],[Fondo General de Participaciones]]</f>
        <v>0</v>
      </c>
      <c r="D538" s="284">
        <v>44652</v>
      </c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</row>
    <row r="539" spans="1:14">
      <c r="A539" s="290" t="s">
        <v>333</v>
      </c>
      <c r="B539" s="302"/>
      <c r="C539" s="292">
        <f>+Ret_FEIEF_Abr22[[#This Row],[Fondo General de Participaciones]]</f>
        <v>0</v>
      </c>
      <c r="D539" s="284">
        <v>44652</v>
      </c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</row>
    <row r="540" spans="1:14">
      <c r="A540" s="290" t="s">
        <v>334</v>
      </c>
      <c r="B540" s="302"/>
      <c r="C540" s="292">
        <f>+Ret_FEIEF_Abr22[[#This Row],[Fondo General de Participaciones]]</f>
        <v>0</v>
      </c>
      <c r="D540" s="284">
        <v>44652</v>
      </c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</row>
    <row r="541" spans="1:14">
      <c r="A541" s="290" t="s">
        <v>335</v>
      </c>
      <c r="B541" s="302"/>
      <c r="C541" s="292">
        <f>+Ret_FEIEF_Abr22[[#This Row],[Fondo General de Participaciones]]</f>
        <v>0</v>
      </c>
      <c r="D541" s="284">
        <v>44652</v>
      </c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</row>
    <row r="542" spans="1:14">
      <c r="A542" s="290" t="s">
        <v>7</v>
      </c>
      <c r="B542" s="302"/>
      <c r="C542" s="292">
        <f>+Ret_FEIEF_Abr22[[#This Row],[Fondo General de Participaciones]]</f>
        <v>0</v>
      </c>
      <c r="D542" s="284">
        <v>44652</v>
      </c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</row>
    <row r="543" spans="1:14">
      <c r="A543" s="290" t="s">
        <v>336</v>
      </c>
      <c r="B543" s="302"/>
      <c r="C543" s="292">
        <f>+Ret_FEIEF_Abr22[[#This Row],[Fondo General de Participaciones]]</f>
        <v>0</v>
      </c>
      <c r="D543" s="284">
        <v>44652</v>
      </c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</row>
    <row r="544" spans="1:14">
      <c r="A544" s="290" t="s">
        <v>8</v>
      </c>
      <c r="B544" s="302"/>
      <c r="C544" s="292">
        <f>+Ret_FEIEF_Abr22[[#This Row],[Fondo General de Participaciones]]</f>
        <v>0</v>
      </c>
      <c r="D544" s="284">
        <v>44652</v>
      </c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</row>
    <row r="545" spans="1:14">
      <c r="A545" s="290" t="s">
        <v>9</v>
      </c>
      <c r="B545" s="302"/>
      <c r="C545" s="292">
        <f>+Ret_FEIEF_Abr22[[#This Row],[Fondo General de Participaciones]]</f>
        <v>0</v>
      </c>
      <c r="D545" s="284">
        <v>44652</v>
      </c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</row>
    <row r="546" spans="1:14">
      <c r="A546" s="290" t="s">
        <v>337</v>
      </c>
      <c r="B546" s="302"/>
      <c r="C546" s="292">
        <f>+Ret_FEIEF_Abr22[[#This Row],[Fondo General de Participaciones]]</f>
        <v>0</v>
      </c>
      <c r="D546" s="284">
        <v>44652</v>
      </c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</row>
    <row r="547" spans="1:14">
      <c r="A547" s="290" t="s">
        <v>10</v>
      </c>
      <c r="B547" s="302"/>
      <c r="C547" s="292">
        <f>+Ret_FEIEF_Abr22[[#This Row],[Fondo General de Participaciones]]</f>
        <v>0</v>
      </c>
      <c r="D547" s="284">
        <v>44652</v>
      </c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</row>
    <row r="548" spans="1:14">
      <c r="A548" s="290" t="s">
        <v>338</v>
      </c>
      <c r="B548" s="302"/>
      <c r="C548" s="292">
        <f>+Ret_FEIEF_Abr22[[#This Row],[Fondo General de Participaciones]]</f>
        <v>0</v>
      </c>
      <c r="D548" s="284">
        <v>44652</v>
      </c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</row>
    <row r="549" spans="1:14">
      <c r="A549" s="290" t="s">
        <v>11</v>
      </c>
      <c r="B549" s="302"/>
      <c r="C549" s="292">
        <f>+Ret_FEIEF_Abr22[[#This Row],[Fondo General de Participaciones]]</f>
        <v>0</v>
      </c>
      <c r="D549" s="284">
        <v>44652</v>
      </c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</row>
    <row r="550" spans="1:14">
      <c r="A550" s="290" t="s">
        <v>12</v>
      </c>
      <c r="B550" s="302"/>
      <c r="C550" s="292">
        <f>+Ret_FEIEF_Abr22[[#This Row],[Fondo General de Participaciones]]</f>
        <v>0</v>
      </c>
      <c r="D550" s="284">
        <v>44652</v>
      </c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</row>
    <row r="551" spans="1:14">
      <c r="A551" s="290" t="s">
        <v>339</v>
      </c>
      <c r="B551" s="302"/>
      <c r="C551" s="292">
        <f>+Ret_FEIEF_Abr22[[#This Row],[Fondo General de Participaciones]]</f>
        <v>0</v>
      </c>
      <c r="D551" s="284">
        <v>44652</v>
      </c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</row>
    <row r="552" spans="1:14">
      <c r="A552" s="290" t="s">
        <v>13</v>
      </c>
      <c r="B552" s="302"/>
      <c r="C552" s="292">
        <f>+Ret_FEIEF_Abr22[[#This Row],[Fondo General de Participaciones]]</f>
        <v>0</v>
      </c>
      <c r="D552" s="284">
        <v>44652</v>
      </c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</row>
    <row r="553" spans="1:14">
      <c r="A553" s="290" t="s">
        <v>14</v>
      </c>
      <c r="B553" s="302"/>
      <c r="C553" s="292">
        <f>+Ret_FEIEF_Abr22[[#This Row],[Fondo General de Participaciones]]</f>
        <v>0</v>
      </c>
      <c r="D553" s="284">
        <v>44652</v>
      </c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</row>
    <row r="554" spans="1:14">
      <c r="A554" s="290" t="s">
        <v>15</v>
      </c>
      <c r="B554" s="302"/>
      <c r="C554" s="292">
        <f>+Ret_FEIEF_Abr22[[#This Row],[Fondo General de Participaciones]]</f>
        <v>0</v>
      </c>
      <c r="D554" s="284">
        <v>44652</v>
      </c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</row>
    <row r="555" spans="1:14">
      <c r="A555" s="290" t="s">
        <v>16</v>
      </c>
      <c r="B555" s="302"/>
      <c r="C555" s="292">
        <f>+Ret_FEIEF_Abr22[[#This Row],[Fondo General de Participaciones]]</f>
        <v>0</v>
      </c>
      <c r="D555" s="284">
        <v>44652</v>
      </c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</row>
    <row r="556" spans="1:14">
      <c r="A556" s="290" t="s">
        <v>340</v>
      </c>
      <c r="B556" s="302"/>
      <c r="C556" s="292">
        <f>+Ret_FEIEF_Abr22[[#This Row],[Fondo General de Participaciones]]</f>
        <v>0</v>
      </c>
      <c r="D556" s="284">
        <v>44652</v>
      </c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</row>
    <row r="557" spans="1:14">
      <c r="A557" s="290" t="s">
        <v>17</v>
      </c>
      <c r="B557" s="302"/>
      <c r="C557" s="292">
        <f>+Ret_FEIEF_Abr22[[#This Row],[Fondo General de Participaciones]]</f>
        <v>0</v>
      </c>
      <c r="D557" s="284">
        <v>44652</v>
      </c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</row>
    <row r="558" spans="1:14">
      <c r="A558" s="290" t="s">
        <v>18</v>
      </c>
      <c r="B558" s="302"/>
      <c r="C558" s="292">
        <f>+Ret_FEIEF_Abr22[[#This Row],[Fondo General de Participaciones]]</f>
        <v>0</v>
      </c>
      <c r="D558" s="284">
        <v>44652</v>
      </c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</row>
    <row r="559" spans="1:14">
      <c r="A559" s="290" t="s">
        <v>19</v>
      </c>
      <c r="B559" s="302"/>
      <c r="C559" s="292">
        <f>+Ret_FEIEF_Abr22[[#This Row],[Fondo General de Participaciones]]</f>
        <v>0</v>
      </c>
      <c r="D559" s="284">
        <v>44652</v>
      </c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</row>
    <row r="560" spans="1:14">
      <c r="A560" s="290" t="s">
        <v>20</v>
      </c>
      <c r="B560" s="302"/>
      <c r="C560" s="292">
        <f>+Ret_FEIEF_Abr22[[#This Row],[Fondo General de Participaciones]]</f>
        <v>0</v>
      </c>
      <c r="D560" s="284">
        <v>44652</v>
      </c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</row>
    <row r="561" spans="1:14">
      <c r="A561" s="290" t="s">
        <v>341</v>
      </c>
      <c r="B561" s="302"/>
      <c r="C561" s="292">
        <f>+Ret_FEIEF_Abr22[[#This Row],[Fondo General de Participaciones]]</f>
        <v>0</v>
      </c>
      <c r="D561" s="284">
        <v>44652</v>
      </c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</row>
    <row r="562" spans="1:14">
      <c r="A562" s="290" t="s">
        <v>21</v>
      </c>
      <c r="B562" s="302"/>
      <c r="C562" s="292">
        <f>+Ret_FEIEF_Abr22[[#This Row],[Fondo General de Participaciones]]</f>
        <v>0</v>
      </c>
      <c r="D562" s="284">
        <v>44652</v>
      </c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</row>
    <row r="563" spans="1:14">
      <c r="A563" s="290" t="s">
        <v>22</v>
      </c>
      <c r="B563" s="302"/>
      <c r="C563" s="292">
        <f>+Ret_FEIEF_Abr22[[#This Row],[Fondo General de Participaciones]]</f>
        <v>0</v>
      </c>
      <c r="D563" s="284">
        <v>44652</v>
      </c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</row>
    <row r="564" spans="1:14">
      <c r="A564" s="290" t="s">
        <v>342</v>
      </c>
      <c r="B564" s="302"/>
      <c r="C564" s="292">
        <f>+Ret_FEIEF_Abr22[[#This Row],[Fondo General de Participaciones]]</f>
        <v>0</v>
      </c>
      <c r="D564" s="284">
        <v>44652</v>
      </c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</row>
    <row r="565" spans="1:14">
      <c r="A565" s="290" t="s">
        <v>23</v>
      </c>
      <c r="B565" s="302"/>
      <c r="C565" s="292">
        <f>+Ret_FEIEF_Abr22[[#This Row],[Fondo General de Participaciones]]</f>
        <v>0</v>
      </c>
      <c r="D565" s="284">
        <v>44652</v>
      </c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</row>
    <row r="566" spans="1:14">
      <c r="A566" s="290" t="s">
        <v>24</v>
      </c>
      <c r="B566" s="302"/>
      <c r="C566" s="292">
        <f>+Ret_FEIEF_Abr22[[#This Row],[Fondo General de Participaciones]]</f>
        <v>0</v>
      </c>
      <c r="D566" s="284">
        <v>44652</v>
      </c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</row>
    <row r="567" spans="1:14">
      <c r="A567" s="290" t="s">
        <v>25</v>
      </c>
      <c r="B567" s="302"/>
      <c r="C567" s="292">
        <f>+Ret_FEIEF_Abr22[[#This Row],[Fondo General de Participaciones]]</f>
        <v>0</v>
      </c>
      <c r="D567" s="284">
        <v>44652</v>
      </c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</row>
    <row r="568" spans="1:14">
      <c r="A568" s="290" t="s">
        <v>26</v>
      </c>
      <c r="B568" s="302"/>
      <c r="C568" s="292">
        <f>+Ret_FEIEF_Abr22[[#This Row],[Fondo General de Participaciones]]</f>
        <v>0</v>
      </c>
      <c r="D568" s="284">
        <v>44652</v>
      </c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</row>
    <row r="569" spans="1:14">
      <c r="A569" s="290" t="s">
        <v>27</v>
      </c>
      <c r="B569" s="302"/>
      <c r="C569" s="292">
        <f>+Ret_FEIEF_Abr22[[#This Row],[Fondo General de Participaciones]]</f>
        <v>0</v>
      </c>
      <c r="D569" s="284">
        <v>44652</v>
      </c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</row>
    <row r="570" spans="1:14">
      <c r="A570" s="290" t="s">
        <v>343</v>
      </c>
      <c r="B570" s="302"/>
      <c r="C570" s="292">
        <f>+Ret_FEIEF_Abr22[[#This Row],[Fondo General de Participaciones]]</f>
        <v>0</v>
      </c>
      <c r="D570" s="284">
        <v>44652</v>
      </c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</row>
    <row r="571" spans="1:14">
      <c r="A571" s="290" t="s">
        <v>344</v>
      </c>
      <c r="B571" s="302"/>
      <c r="C571" s="292">
        <f>+Ret_FEIEF_Abr22[[#This Row],[Fondo General de Participaciones]]</f>
        <v>0</v>
      </c>
      <c r="D571" s="284">
        <v>44652</v>
      </c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</row>
    <row r="572" spans="1:14">
      <c r="A572" s="290" t="s">
        <v>345</v>
      </c>
      <c r="B572" s="302"/>
      <c r="C572" s="292">
        <f>+Ret_FEIEF_Abr22[[#This Row],[Fondo General de Participaciones]]</f>
        <v>0</v>
      </c>
      <c r="D572" s="284">
        <v>44652</v>
      </c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</row>
    <row r="573" spans="1:14">
      <c r="A573" s="290" t="s">
        <v>28</v>
      </c>
      <c r="B573" s="302"/>
      <c r="C573" s="292">
        <f>+Ret_FEIEF_Abr22[[#This Row],[Fondo General de Participaciones]]</f>
        <v>0</v>
      </c>
      <c r="D573" s="284">
        <v>44652</v>
      </c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</row>
    <row r="574" spans="1:14">
      <c r="A574" s="290" t="s">
        <v>29</v>
      </c>
      <c r="B574" s="302"/>
      <c r="C574" s="292">
        <f>+Ret_FEIEF_Abr22[[#This Row],[Fondo General de Participaciones]]</f>
        <v>0</v>
      </c>
      <c r="D574" s="284">
        <v>44652</v>
      </c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</row>
    <row r="575" spans="1:14">
      <c r="A575" s="290" t="s">
        <v>30</v>
      </c>
      <c r="B575" s="302"/>
      <c r="C575" s="292">
        <f>+Ret_FEIEF_Abr22[[#This Row],[Fondo General de Participaciones]]</f>
        <v>0</v>
      </c>
      <c r="D575" s="284">
        <v>44652</v>
      </c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</row>
    <row r="576" spans="1:14">
      <c r="A576" s="290" t="s">
        <v>346</v>
      </c>
      <c r="B576" s="302"/>
      <c r="C576" s="292">
        <f>+Ret_FEIEF_Abr22[[#This Row],[Fondo General de Participaciones]]</f>
        <v>0</v>
      </c>
      <c r="D576" s="284">
        <v>44652</v>
      </c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</row>
    <row r="577" spans="1:14">
      <c r="A577" s="290" t="s">
        <v>347</v>
      </c>
      <c r="B577" s="302"/>
      <c r="C577" s="292">
        <f>+Ret_FEIEF_Abr22[[#This Row],[Fondo General de Participaciones]]</f>
        <v>0</v>
      </c>
      <c r="D577" s="284">
        <v>44652</v>
      </c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</row>
    <row r="578" spans="1:14">
      <c r="A578" s="290" t="s">
        <v>31</v>
      </c>
      <c r="B578" s="302"/>
      <c r="C578" s="292">
        <f>+Ret_FEIEF_Abr22[[#This Row],[Fondo General de Participaciones]]</f>
        <v>0</v>
      </c>
      <c r="D578" s="284">
        <v>44652</v>
      </c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</row>
    <row r="579" spans="1:14">
      <c r="A579" s="290" t="s">
        <v>32</v>
      </c>
      <c r="B579" s="302"/>
      <c r="C579" s="292">
        <f>+Ret_FEIEF_Abr22[[#This Row],[Fondo General de Participaciones]]</f>
        <v>0</v>
      </c>
      <c r="D579" s="284">
        <v>44652</v>
      </c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</row>
    <row r="580" spans="1:14">
      <c r="A580" s="290" t="s">
        <v>33</v>
      </c>
      <c r="B580" s="302"/>
      <c r="C580" s="292">
        <f>+Ret_FEIEF_Abr22[[#This Row],[Fondo General de Participaciones]]</f>
        <v>0</v>
      </c>
      <c r="D580" s="284">
        <v>44652</v>
      </c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</row>
    <row r="581" spans="1:14">
      <c r="A581" s="290" t="s">
        <v>34</v>
      </c>
      <c r="B581" s="302"/>
      <c r="C581" s="292">
        <f>+Ret_FEIEF_Abr22[[#This Row],[Fondo General de Participaciones]]</f>
        <v>0</v>
      </c>
      <c r="D581" s="284">
        <v>44652</v>
      </c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</row>
    <row r="582" spans="1:14">
      <c r="A582" s="293" t="s">
        <v>36</v>
      </c>
      <c r="B582" s="294">
        <f>SUBTOTAL(109,B531:B581)</f>
        <v>0</v>
      </c>
      <c r="C582" s="292">
        <f>SUBTOTAL(109,C531:C581)</f>
        <v>0</v>
      </c>
      <c r="D582" s="284">
        <v>44652</v>
      </c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</row>
    <row r="586" spans="1:14">
      <c r="A586" s="282" t="s">
        <v>377</v>
      </c>
    </row>
    <row r="587" spans="1:14">
      <c r="A587" s="314" t="s">
        <v>378</v>
      </c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</row>
    <row r="588" spans="1:14" ht="63">
      <c r="A588" s="286" t="s">
        <v>206</v>
      </c>
      <c r="B588" s="287" t="s">
        <v>207</v>
      </c>
      <c r="C588" s="287" t="s">
        <v>208</v>
      </c>
      <c r="D588" s="287" t="s">
        <v>209</v>
      </c>
      <c r="E588" s="287" t="s">
        <v>210</v>
      </c>
      <c r="F588" s="287" t="s">
        <v>211</v>
      </c>
      <c r="G588" s="288" t="s">
        <v>212</v>
      </c>
      <c r="H588" s="287" t="s">
        <v>213</v>
      </c>
      <c r="I588" s="288" t="s">
        <v>329</v>
      </c>
      <c r="J588" s="288" t="s">
        <v>353</v>
      </c>
      <c r="K588" s="288" t="s">
        <v>330</v>
      </c>
      <c r="L588" s="287" t="s">
        <v>153</v>
      </c>
      <c r="M588" s="284" t="s">
        <v>356</v>
      </c>
      <c r="N588" s="285"/>
    </row>
    <row r="589" spans="1:14">
      <c r="A589" s="290" t="s">
        <v>1</v>
      </c>
      <c r="B589" s="301">
        <v>800779.87</v>
      </c>
      <c r="C589" s="301">
        <v>111982.24</v>
      </c>
      <c r="D589" s="301">
        <v>758669.79</v>
      </c>
      <c r="E589" s="301">
        <v>22621.96</v>
      </c>
      <c r="F589" s="301">
        <v>19369.13</v>
      </c>
      <c r="G589" s="301">
        <v>29003.84</v>
      </c>
      <c r="H589" s="301">
        <v>4341.6099999999997</v>
      </c>
      <c r="I589" s="301">
        <v>0</v>
      </c>
      <c r="J589" s="301">
        <v>0</v>
      </c>
      <c r="K589" s="301">
        <v>269.29000000000002</v>
      </c>
      <c r="L589" s="292">
        <f>SUM(PF_May_22[[#This Row],[Fondo General de Participaciones]:[Impuesto sobre la Renta Enajenación de Inmuebles]])</f>
        <v>1747037.73</v>
      </c>
      <c r="M589" s="284">
        <v>44682</v>
      </c>
      <c r="N589" s="285"/>
    </row>
    <row r="590" spans="1:14" ht="15" customHeight="1">
      <c r="A590" s="290" t="s">
        <v>2</v>
      </c>
      <c r="B590" s="291">
        <v>1530412.84</v>
      </c>
      <c r="C590" s="291">
        <v>213769.34</v>
      </c>
      <c r="D590" s="291">
        <v>764837.85</v>
      </c>
      <c r="E590" s="291">
        <v>43523.55</v>
      </c>
      <c r="F590" s="291">
        <v>37265.25</v>
      </c>
      <c r="G590" s="291">
        <v>54800.77</v>
      </c>
      <c r="H590" s="302">
        <v>8338.42</v>
      </c>
      <c r="I590" s="301">
        <v>0</v>
      </c>
      <c r="J590" s="302">
        <v>235495</v>
      </c>
      <c r="K590" s="302">
        <v>253.12</v>
      </c>
      <c r="L590" s="292">
        <f>SUM(PF_May_22[[#This Row],[Fondo General de Participaciones]:[Impuesto sobre la Renta Enajenación de Inmuebles]])</f>
        <v>2888696.14</v>
      </c>
      <c r="M590" s="284">
        <v>44682</v>
      </c>
      <c r="N590" s="285"/>
    </row>
    <row r="591" spans="1:14">
      <c r="A591" s="290" t="s">
        <v>331</v>
      </c>
      <c r="B591" s="291">
        <v>1638145.81</v>
      </c>
      <c r="C591" s="291">
        <v>229594.65</v>
      </c>
      <c r="D591" s="291">
        <v>357929.54</v>
      </c>
      <c r="E591" s="291">
        <v>45672.26</v>
      </c>
      <c r="F591" s="291">
        <v>39105</v>
      </c>
      <c r="G591" s="291">
        <v>60649.78</v>
      </c>
      <c r="H591" s="302">
        <v>8795.99</v>
      </c>
      <c r="I591" s="301">
        <v>0</v>
      </c>
      <c r="J591" s="302">
        <v>0</v>
      </c>
      <c r="K591" s="302">
        <v>14.48</v>
      </c>
      <c r="L591" s="292">
        <f>SUM(PF_May_22[[#This Row],[Fondo General de Participaciones]:[Impuesto sobre la Renta Enajenación de Inmuebles]])</f>
        <v>2379907.5099999998</v>
      </c>
      <c r="M591" s="284">
        <v>44682</v>
      </c>
      <c r="N591" s="285"/>
    </row>
    <row r="592" spans="1:14">
      <c r="A592" s="290" t="s">
        <v>3</v>
      </c>
      <c r="B592" s="291">
        <v>4761142.8899999997</v>
      </c>
      <c r="C592" s="291">
        <v>673029.3</v>
      </c>
      <c r="D592" s="291">
        <v>758815.87</v>
      </c>
      <c r="E592" s="291">
        <v>125994.51</v>
      </c>
      <c r="F592" s="291">
        <v>107877.63</v>
      </c>
      <c r="G592" s="291">
        <v>190958.52</v>
      </c>
      <c r="H592" s="302">
        <v>24610.52</v>
      </c>
      <c r="I592" s="301">
        <v>0</v>
      </c>
      <c r="J592" s="302">
        <v>698714</v>
      </c>
      <c r="K592" s="302">
        <v>18779.740000000002</v>
      </c>
      <c r="L592" s="292">
        <f>SUM(PF_May_22[[#This Row],[Fondo General de Participaciones]:[Impuesto sobre la Renta Enajenación de Inmuebles]])</f>
        <v>7359922.9799999986</v>
      </c>
      <c r="M592" s="284">
        <v>44682</v>
      </c>
      <c r="N592" s="285"/>
    </row>
    <row r="593" spans="1:14">
      <c r="A593" s="290" t="s">
        <v>332</v>
      </c>
      <c r="B593" s="291">
        <v>5612428.3799999999</v>
      </c>
      <c r="C593" s="291">
        <v>785175.4</v>
      </c>
      <c r="D593" s="291">
        <v>221503.87</v>
      </c>
      <c r="E593" s="291">
        <v>158167.72</v>
      </c>
      <c r="F593" s="291">
        <v>135424.63</v>
      </c>
      <c r="G593" s="291">
        <v>204112.47</v>
      </c>
      <c r="H593" s="302">
        <v>30374.89</v>
      </c>
      <c r="I593" s="301">
        <v>0</v>
      </c>
      <c r="J593" s="302">
        <v>421842</v>
      </c>
      <c r="K593" s="302">
        <v>2751.22</v>
      </c>
      <c r="L593" s="292">
        <f>SUM(PF_May_22[[#This Row],[Fondo General de Participaciones]:[Impuesto sobre la Renta Enajenación de Inmuebles]])</f>
        <v>7571780.5799999991</v>
      </c>
      <c r="M593" s="284">
        <v>44682</v>
      </c>
      <c r="N593" s="285"/>
    </row>
    <row r="594" spans="1:14">
      <c r="A594" s="290" t="s">
        <v>4</v>
      </c>
      <c r="B594" s="291">
        <v>45270799.57</v>
      </c>
      <c r="C594" s="291">
        <v>6494502.7699999996</v>
      </c>
      <c r="D594" s="291">
        <v>1785089.62</v>
      </c>
      <c r="E594" s="291">
        <v>1086036.51</v>
      </c>
      <c r="F594" s="291">
        <v>929874.25</v>
      </c>
      <c r="G594" s="291">
        <v>2059355.3</v>
      </c>
      <c r="H594" s="302">
        <v>218172.24</v>
      </c>
      <c r="I594" s="301">
        <v>0</v>
      </c>
      <c r="J594" s="302">
        <v>4713391</v>
      </c>
      <c r="K594" s="302">
        <v>220959.3</v>
      </c>
      <c r="L594" s="292">
        <f>SUM(PF_May_22[[#This Row],[Fondo General de Participaciones]:[Impuesto sobre la Renta Enajenación de Inmuebles]])</f>
        <v>62778180.559999995</v>
      </c>
      <c r="M594" s="284">
        <v>44682</v>
      </c>
      <c r="N594" s="285"/>
    </row>
    <row r="595" spans="1:14">
      <c r="A595" s="290" t="s">
        <v>5</v>
      </c>
      <c r="B595" s="291">
        <v>6253046.1699999999</v>
      </c>
      <c r="C595" s="291">
        <v>871122.25</v>
      </c>
      <c r="D595" s="291">
        <v>0</v>
      </c>
      <c r="E595" s="291">
        <v>180549.47</v>
      </c>
      <c r="F595" s="291">
        <v>154588.09</v>
      </c>
      <c r="G595" s="291">
        <v>217992.39</v>
      </c>
      <c r="H595" s="302">
        <v>34454.019999999997</v>
      </c>
      <c r="I595" s="301">
        <v>0</v>
      </c>
      <c r="J595" s="302">
        <v>2414949</v>
      </c>
      <c r="K595" s="302">
        <v>830.53</v>
      </c>
      <c r="L595" s="292">
        <f>SUM(PF_May_22[[#This Row],[Fondo General de Participaciones]:[Impuesto sobre la Renta Enajenación de Inmuebles]])</f>
        <v>10127531.919999998</v>
      </c>
      <c r="M595" s="284">
        <v>44682</v>
      </c>
      <c r="N595" s="285"/>
    </row>
    <row r="596" spans="1:14">
      <c r="A596" s="290" t="s">
        <v>6</v>
      </c>
      <c r="B596" s="291">
        <v>1076565.99</v>
      </c>
      <c r="C596" s="291">
        <v>151996.01999999999</v>
      </c>
      <c r="D596" s="291">
        <v>715764.67</v>
      </c>
      <c r="E596" s="291">
        <v>28708.32</v>
      </c>
      <c r="F596" s="291">
        <v>24580.33</v>
      </c>
      <c r="G596" s="291">
        <v>42701.89</v>
      </c>
      <c r="H596" s="302">
        <v>5595.79</v>
      </c>
      <c r="I596" s="301">
        <v>0</v>
      </c>
      <c r="J596" s="302">
        <v>160378</v>
      </c>
      <c r="K596" s="302">
        <v>132.56</v>
      </c>
      <c r="L596" s="292">
        <f>SUM(PF_May_22[[#This Row],[Fondo General de Participaciones]:[Impuesto sobre la Renta Enajenación de Inmuebles]])</f>
        <v>2206423.5700000003</v>
      </c>
      <c r="M596" s="284">
        <v>44682</v>
      </c>
      <c r="N596" s="285"/>
    </row>
    <row r="597" spans="1:14">
      <c r="A597" s="290" t="s">
        <v>333</v>
      </c>
      <c r="B597" s="291">
        <v>10723075.23</v>
      </c>
      <c r="C597" s="291">
        <v>1514441.44</v>
      </c>
      <c r="D597" s="291">
        <v>830117.12</v>
      </c>
      <c r="E597" s="291">
        <v>285366.34999999998</v>
      </c>
      <c r="F597" s="291">
        <v>244333.24</v>
      </c>
      <c r="G597" s="291">
        <v>426594.65</v>
      </c>
      <c r="H597" s="302">
        <v>55654.34</v>
      </c>
      <c r="I597" s="301">
        <v>0</v>
      </c>
      <c r="J597" s="302">
        <v>0</v>
      </c>
      <c r="K597" s="302">
        <v>14137.09</v>
      </c>
      <c r="L597" s="292">
        <f>SUM(PF_May_22[[#This Row],[Fondo General de Participaciones]:[Impuesto sobre la Renta Enajenación de Inmuebles]])</f>
        <v>14093719.459999999</v>
      </c>
      <c r="M597" s="284">
        <v>44682</v>
      </c>
      <c r="N597" s="285"/>
    </row>
    <row r="598" spans="1:14">
      <c r="A598" s="290" t="s">
        <v>334</v>
      </c>
      <c r="B598" s="291">
        <v>2822722.74</v>
      </c>
      <c r="C598" s="291">
        <v>420491.73</v>
      </c>
      <c r="D598" s="291">
        <v>329974.67</v>
      </c>
      <c r="E598" s="291">
        <v>49407.91</v>
      </c>
      <c r="F598" s="291">
        <v>42303.5</v>
      </c>
      <c r="G598" s="291">
        <v>168245.02</v>
      </c>
      <c r="H598" s="302">
        <v>11014.33</v>
      </c>
      <c r="I598" s="301">
        <v>0</v>
      </c>
      <c r="J598" s="302">
        <v>0</v>
      </c>
      <c r="K598" s="302">
        <v>6027.56</v>
      </c>
      <c r="L598" s="292">
        <f>SUM(PF_May_22[[#This Row],[Fondo General de Participaciones]:[Impuesto sobre la Renta Enajenación de Inmuebles]])</f>
        <v>3850187.4600000004</v>
      </c>
      <c r="M598" s="284">
        <v>44682</v>
      </c>
      <c r="N598" s="285"/>
    </row>
    <row r="599" spans="1:14">
      <c r="A599" s="290" t="s">
        <v>335</v>
      </c>
      <c r="B599" s="291">
        <v>2623404.1800000002</v>
      </c>
      <c r="C599" s="291">
        <v>371298.79</v>
      </c>
      <c r="D599" s="291">
        <v>392949.89</v>
      </c>
      <c r="E599" s="291">
        <v>68884.460000000006</v>
      </c>
      <c r="F599" s="291">
        <v>58979.49</v>
      </c>
      <c r="G599" s="291">
        <v>106391.38</v>
      </c>
      <c r="H599" s="302">
        <v>13484.26</v>
      </c>
      <c r="I599" s="301">
        <v>0</v>
      </c>
      <c r="J599" s="302">
        <v>0</v>
      </c>
      <c r="K599" s="302">
        <v>547.55999999999995</v>
      </c>
      <c r="L599" s="292">
        <f>SUM(PF_May_22[[#This Row],[Fondo General de Participaciones]:[Impuesto sobre la Renta Enajenación de Inmuebles]])</f>
        <v>3635940.0100000002</v>
      </c>
      <c r="M599" s="284">
        <v>44682</v>
      </c>
      <c r="N599" s="285"/>
    </row>
    <row r="600" spans="1:14">
      <c r="A600" s="290" t="s">
        <v>7</v>
      </c>
      <c r="B600" s="291">
        <v>5135462.67</v>
      </c>
      <c r="C600" s="291">
        <v>718322.44</v>
      </c>
      <c r="D600" s="291">
        <v>777775.47</v>
      </c>
      <c r="E600" s="291">
        <v>144874.1</v>
      </c>
      <c r="F600" s="291">
        <v>124042.51</v>
      </c>
      <c r="G600" s="291">
        <v>186443.99</v>
      </c>
      <c r="H600" s="302">
        <v>27814.46</v>
      </c>
      <c r="I600" s="301">
        <v>0</v>
      </c>
      <c r="J600" s="302">
        <v>151121</v>
      </c>
      <c r="K600" s="302">
        <v>585.24</v>
      </c>
      <c r="L600" s="292">
        <f>SUM(PF_May_22[[#This Row],[Fondo General de Participaciones]:[Impuesto sobre la Renta Enajenación de Inmuebles]])</f>
        <v>7266441.879999999</v>
      </c>
      <c r="M600" s="284">
        <v>44682</v>
      </c>
      <c r="N600" s="285"/>
    </row>
    <row r="601" spans="1:14">
      <c r="A601" s="290" t="s">
        <v>336</v>
      </c>
      <c r="B601" s="291">
        <v>3268841.75</v>
      </c>
      <c r="C601" s="291">
        <v>472469.71</v>
      </c>
      <c r="D601" s="291">
        <v>464443.07</v>
      </c>
      <c r="E601" s="291">
        <v>74267.59</v>
      </c>
      <c r="F601" s="291">
        <v>63588.58</v>
      </c>
      <c r="G601" s="291">
        <v>157731.82</v>
      </c>
      <c r="H601" s="302">
        <v>15166.38</v>
      </c>
      <c r="I601" s="301">
        <v>0</v>
      </c>
      <c r="J601" s="302">
        <v>0</v>
      </c>
      <c r="K601" s="302">
        <v>35788.089999999997</v>
      </c>
      <c r="L601" s="292">
        <f>SUM(PF_May_22[[#This Row],[Fondo General de Participaciones]:[Impuesto sobre la Renta Enajenación de Inmuebles]])</f>
        <v>4552296.99</v>
      </c>
      <c r="M601" s="284">
        <v>44682</v>
      </c>
      <c r="N601" s="285"/>
    </row>
    <row r="602" spans="1:14">
      <c r="A602" s="290" t="s">
        <v>8</v>
      </c>
      <c r="B602" s="291">
        <v>14051063.189999999</v>
      </c>
      <c r="C602" s="291">
        <v>1956909.5</v>
      </c>
      <c r="D602" s="291">
        <v>372603.16</v>
      </c>
      <c r="E602" s="291">
        <v>406376.46</v>
      </c>
      <c r="F602" s="291">
        <v>347943.19</v>
      </c>
      <c r="G602" s="291">
        <v>488391.06</v>
      </c>
      <c r="H602" s="302">
        <v>77515.28</v>
      </c>
      <c r="I602" s="301">
        <v>0</v>
      </c>
      <c r="J602" s="302">
        <v>0</v>
      </c>
      <c r="K602" s="302">
        <v>122.59</v>
      </c>
      <c r="L602" s="292">
        <f>SUM(PF_May_22[[#This Row],[Fondo General de Participaciones]:[Impuesto sobre la Renta Enajenación de Inmuebles]])</f>
        <v>17700924.43</v>
      </c>
      <c r="M602" s="284">
        <v>44682</v>
      </c>
      <c r="N602" s="285"/>
    </row>
    <row r="603" spans="1:14">
      <c r="A603" s="290" t="s">
        <v>9</v>
      </c>
      <c r="B603" s="291">
        <v>1807232.3</v>
      </c>
      <c r="C603" s="291">
        <v>252310.3</v>
      </c>
      <c r="D603" s="291">
        <v>380205.24</v>
      </c>
      <c r="E603" s="291">
        <v>51543.74</v>
      </c>
      <c r="F603" s="291">
        <v>44132.21</v>
      </c>
      <c r="G603" s="291">
        <v>64391.68</v>
      </c>
      <c r="H603" s="302">
        <v>9867.5499999999993</v>
      </c>
      <c r="I603" s="301">
        <v>0</v>
      </c>
      <c r="J603" s="302">
        <v>0</v>
      </c>
      <c r="K603" s="302">
        <v>25.47</v>
      </c>
      <c r="L603" s="292">
        <f>SUM(PF_May_22[[#This Row],[Fondo General de Participaciones]:[Impuesto sobre la Renta Enajenación de Inmuebles]])</f>
        <v>2609708.4900000002</v>
      </c>
      <c r="M603" s="284">
        <v>44682</v>
      </c>
      <c r="N603" s="285"/>
    </row>
    <row r="604" spans="1:14">
      <c r="A604" s="290" t="s">
        <v>337</v>
      </c>
      <c r="B604" s="291">
        <v>1270981.49</v>
      </c>
      <c r="C604" s="291">
        <v>177546.21</v>
      </c>
      <c r="D604" s="291">
        <v>1248450.6000000001</v>
      </c>
      <c r="E604" s="291">
        <v>36128.54</v>
      </c>
      <c r="F604" s="291">
        <v>30933.58</v>
      </c>
      <c r="G604" s="291">
        <v>45548.13</v>
      </c>
      <c r="H604" s="302">
        <v>6922.51</v>
      </c>
      <c r="I604" s="301">
        <v>0</v>
      </c>
      <c r="J604" s="302">
        <v>202695</v>
      </c>
      <c r="K604" s="302">
        <v>472.1</v>
      </c>
      <c r="L604" s="292">
        <f>SUM(PF_May_22[[#This Row],[Fondo General de Participaciones]:[Impuesto sobre la Renta Enajenación de Inmuebles]])</f>
        <v>3019678.1599999997</v>
      </c>
      <c r="M604" s="284">
        <v>44682</v>
      </c>
      <c r="N604" s="285"/>
    </row>
    <row r="605" spans="1:14">
      <c r="A605" s="290" t="s">
        <v>10</v>
      </c>
      <c r="B605" s="291">
        <v>11105530.57</v>
      </c>
      <c r="C605" s="291">
        <v>1552111.89</v>
      </c>
      <c r="D605" s="291">
        <v>230846.65</v>
      </c>
      <c r="E605" s="291">
        <v>314792.36</v>
      </c>
      <c r="F605" s="291">
        <v>269528.06</v>
      </c>
      <c r="G605" s="291">
        <v>399925.49</v>
      </c>
      <c r="H605" s="302">
        <v>60361.32</v>
      </c>
      <c r="I605" s="301">
        <v>0</v>
      </c>
      <c r="J605" s="302">
        <v>534472</v>
      </c>
      <c r="K605" s="302">
        <v>721.44</v>
      </c>
      <c r="L605" s="292">
        <f>SUM(PF_May_22[[#This Row],[Fondo General de Participaciones]:[Impuesto sobre la Renta Enajenación de Inmuebles]])</f>
        <v>14468289.780000001</v>
      </c>
      <c r="M605" s="284">
        <v>44682</v>
      </c>
      <c r="N605" s="285"/>
    </row>
    <row r="606" spans="1:14">
      <c r="A606" s="290" t="s">
        <v>338</v>
      </c>
      <c r="B606" s="291">
        <v>17354454.609999999</v>
      </c>
      <c r="C606" s="291">
        <v>2512252.2599999998</v>
      </c>
      <c r="D606" s="291">
        <v>790088.81</v>
      </c>
      <c r="E606" s="291">
        <v>389714.93</v>
      </c>
      <c r="F606" s="291">
        <v>333677.44</v>
      </c>
      <c r="G606" s="291">
        <v>847363.46</v>
      </c>
      <c r="H606" s="302">
        <v>79872.070000000007</v>
      </c>
      <c r="I606" s="301">
        <v>0</v>
      </c>
      <c r="J606" s="302">
        <v>0</v>
      </c>
      <c r="K606" s="302">
        <v>152900.07</v>
      </c>
      <c r="L606" s="292">
        <f>SUM(PF_May_22[[#This Row],[Fondo General de Participaciones]:[Impuesto sobre la Renta Enajenación de Inmuebles]])</f>
        <v>22460323.649999999</v>
      </c>
      <c r="M606" s="284">
        <v>44682</v>
      </c>
      <c r="N606" s="285"/>
    </row>
    <row r="607" spans="1:14">
      <c r="A607" s="290" t="s">
        <v>11</v>
      </c>
      <c r="B607" s="291">
        <v>2330780.83</v>
      </c>
      <c r="C607" s="291">
        <v>330475.28999999998</v>
      </c>
      <c r="D607" s="291">
        <v>4218284.97</v>
      </c>
      <c r="E607" s="291">
        <v>60503.199999999997</v>
      </c>
      <c r="F607" s="291">
        <v>51803.39</v>
      </c>
      <c r="G607" s="291">
        <v>96042.25</v>
      </c>
      <c r="H607" s="302">
        <v>11881.52</v>
      </c>
      <c r="I607" s="301">
        <v>0</v>
      </c>
      <c r="J607" s="302">
        <v>0</v>
      </c>
      <c r="K607" s="302">
        <v>287.56</v>
      </c>
      <c r="L607" s="292">
        <f>SUM(PF_May_22[[#This Row],[Fondo General de Participaciones]:[Impuesto sobre la Renta Enajenación de Inmuebles]])</f>
        <v>7100059.0099999988</v>
      </c>
      <c r="M607" s="284">
        <v>44682</v>
      </c>
      <c r="N607" s="285"/>
    </row>
    <row r="608" spans="1:14">
      <c r="A608" s="290" t="s">
        <v>12</v>
      </c>
      <c r="B608" s="291">
        <v>33241975.109999999</v>
      </c>
      <c r="C608" s="291">
        <v>4743745.92</v>
      </c>
      <c r="D608" s="291">
        <v>1092980.51</v>
      </c>
      <c r="E608" s="291">
        <v>827042.94</v>
      </c>
      <c r="F608" s="291">
        <v>708121.62</v>
      </c>
      <c r="G608" s="291">
        <v>1447810.67</v>
      </c>
      <c r="H608" s="302">
        <v>164384.51</v>
      </c>
      <c r="I608" s="301">
        <v>0</v>
      </c>
      <c r="J608" s="302">
        <v>3103113</v>
      </c>
      <c r="K608" s="302">
        <v>77869.09</v>
      </c>
      <c r="L608" s="292">
        <f>SUM(PF_May_22[[#This Row],[Fondo General de Participaciones]:[Impuesto sobre la Renta Enajenación de Inmuebles]])</f>
        <v>45407043.369999997</v>
      </c>
      <c r="M608" s="284">
        <v>44682</v>
      </c>
      <c r="N608" s="285"/>
    </row>
    <row r="609" spans="1:14">
      <c r="A609" s="290" t="s">
        <v>339</v>
      </c>
      <c r="B609" s="291">
        <v>4405371.6900000004</v>
      </c>
      <c r="C609" s="291">
        <v>618042.05000000005</v>
      </c>
      <c r="D609" s="291">
        <v>723227.21</v>
      </c>
      <c r="E609" s="291">
        <v>122109.75999999999</v>
      </c>
      <c r="F609" s="291">
        <v>104551.48</v>
      </c>
      <c r="G609" s="291">
        <v>164655.73000000001</v>
      </c>
      <c r="H609" s="302">
        <v>23553.57</v>
      </c>
      <c r="I609" s="301">
        <v>0</v>
      </c>
      <c r="J609" s="302">
        <v>0</v>
      </c>
      <c r="K609" s="302">
        <v>2499.86</v>
      </c>
      <c r="L609" s="292">
        <f>SUM(PF_May_22[[#This Row],[Fondo General de Participaciones]:[Impuesto sobre la Renta Enajenación de Inmuebles]])</f>
        <v>6164011.3500000015</v>
      </c>
      <c r="M609" s="284">
        <v>44682</v>
      </c>
      <c r="N609" s="285"/>
    </row>
    <row r="610" spans="1:14">
      <c r="A610" s="290" t="s">
        <v>13</v>
      </c>
      <c r="B610" s="291">
        <v>737266.05</v>
      </c>
      <c r="C610" s="291">
        <v>103902.98</v>
      </c>
      <c r="D610" s="291">
        <v>488845.48</v>
      </c>
      <c r="E610" s="291">
        <v>19882.509999999998</v>
      </c>
      <c r="F610" s="291">
        <v>17023.59</v>
      </c>
      <c r="G610" s="291">
        <v>28760.17</v>
      </c>
      <c r="H610" s="302">
        <v>3863.59</v>
      </c>
      <c r="I610" s="301">
        <v>0</v>
      </c>
      <c r="J610" s="302">
        <v>0</v>
      </c>
      <c r="K610" s="302">
        <v>24.11</v>
      </c>
      <c r="L610" s="292">
        <f>SUM(PF_May_22[[#This Row],[Fondo General de Participaciones]:[Impuesto sobre la Renta Enajenación de Inmuebles]])</f>
        <v>1399568.4800000002</v>
      </c>
      <c r="M610" s="284">
        <v>44682</v>
      </c>
      <c r="N610" s="285"/>
    </row>
    <row r="611" spans="1:14">
      <c r="A611" s="290" t="s">
        <v>14</v>
      </c>
      <c r="B611" s="291">
        <v>3166663.04</v>
      </c>
      <c r="C611" s="291">
        <v>441668.12</v>
      </c>
      <c r="D611" s="291">
        <v>313609.48</v>
      </c>
      <c r="E611" s="291">
        <v>90827.21</v>
      </c>
      <c r="F611" s="291">
        <v>77767.08</v>
      </c>
      <c r="G611" s="291">
        <v>111715.36</v>
      </c>
      <c r="H611" s="302">
        <v>17362.41</v>
      </c>
      <c r="I611" s="301">
        <v>0</v>
      </c>
      <c r="J611" s="302">
        <v>0</v>
      </c>
      <c r="K611" s="302">
        <v>2.23</v>
      </c>
      <c r="L611" s="292">
        <f>SUM(PF_May_22[[#This Row],[Fondo General de Participaciones]:[Impuesto sobre la Renta Enajenación de Inmuebles]])</f>
        <v>4219614.9300000006</v>
      </c>
      <c r="M611" s="284">
        <v>44682</v>
      </c>
      <c r="N611" s="285"/>
    </row>
    <row r="612" spans="1:14">
      <c r="A612" s="290" t="s">
        <v>15</v>
      </c>
      <c r="B612" s="291">
        <v>4062328.94</v>
      </c>
      <c r="C612" s="291">
        <v>588827.63</v>
      </c>
      <c r="D612" s="291">
        <v>641039.14</v>
      </c>
      <c r="E612" s="291">
        <v>90329.56</v>
      </c>
      <c r="F612" s="291">
        <v>77340.98</v>
      </c>
      <c r="G612" s="291">
        <v>200298.03</v>
      </c>
      <c r="H612" s="302">
        <v>18569.89</v>
      </c>
      <c r="I612" s="301">
        <v>0</v>
      </c>
      <c r="J612" s="302">
        <v>0</v>
      </c>
      <c r="K612" s="302">
        <v>3518.99</v>
      </c>
      <c r="L612" s="292">
        <f>SUM(PF_May_22[[#This Row],[Fondo General de Participaciones]:[Impuesto sobre la Renta Enajenación de Inmuebles]])</f>
        <v>5682253.1600000001</v>
      </c>
      <c r="M612" s="284">
        <v>44682</v>
      </c>
      <c r="N612" s="285"/>
    </row>
    <row r="613" spans="1:14">
      <c r="A613" s="290" t="s">
        <v>16</v>
      </c>
      <c r="B613" s="302">
        <v>52882808.649999999</v>
      </c>
      <c r="C613" s="302">
        <v>7462659.1200000001</v>
      </c>
      <c r="D613" s="302">
        <v>1146609.43</v>
      </c>
      <c r="E613" s="302">
        <v>1414503.64</v>
      </c>
      <c r="F613" s="302">
        <v>1211110.77</v>
      </c>
      <c r="G613" s="302">
        <v>2088233.45</v>
      </c>
      <c r="H613" s="302">
        <v>275483.13</v>
      </c>
      <c r="I613" s="301">
        <v>0</v>
      </c>
      <c r="J613" s="302">
        <v>15371599</v>
      </c>
      <c r="K613" s="302">
        <v>92684.18</v>
      </c>
      <c r="L613" s="292">
        <f>SUM(PF_May_22[[#This Row],[Fondo General de Participaciones]:[Impuesto sobre la Renta Enajenación de Inmuebles]])</f>
        <v>81945691.370000005</v>
      </c>
      <c r="M613" s="284">
        <v>44682</v>
      </c>
      <c r="N613" s="285"/>
    </row>
    <row r="614" spans="1:14">
      <c r="A614" s="290" t="s">
        <v>340</v>
      </c>
      <c r="B614" s="302">
        <v>1257519.9099999999</v>
      </c>
      <c r="C614" s="302">
        <v>175090.85</v>
      </c>
      <c r="D614" s="302">
        <v>372916.47999999998</v>
      </c>
      <c r="E614" s="302">
        <v>36422.89</v>
      </c>
      <c r="F614" s="302">
        <v>31185.599999999999</v>
      </c>
      <c r="G614" s="302">
        <v>43592.51</v>
      </c>
      <c r="H614" s="302">
        <v>6944.93</v>
      </c>
      <c r="I614" s="301">
        <v>0</v>
      </c>
      <c r="J614" s="302">
        <v>0</v>
      </c>
      <c r="K614" s="302">
        <v>17.77</v>
      </c>
      <c r="L614" s="292">
        <f>SUM(PF_May_22[[#This Row],[Fondo General de Participaciones]:[Impuesto sobre la Renta Enajenación de Inmuebles]])</f>
        <v>1923690.94</v>
      </c>
      <c r="M614" s="284">
        <v>44682</v>
      </c>
      <c r="N614" s="285"/>
    </row>
    <row r="615" spans="1:14">
      <c r="A615" s="290" t="s">
        <v>17</v>
      </c>
      <c r="B615" s="302">
        <v>2186432.16</v>
      </c>
      <c r="C615" s="302">
        <v>304964.31</v>
      </c>
      <c r="D615" s="302">
        <v>317468.61</v>
      </c>
      <c r="E615" s="302">
        <v>62696.37</v>
      </c>
      <c r="F615" s="302">
        <v>53681.2</v>
      </c>
      <c r="G615" s="302">
        <v>77168.06</v>
      </c>
      <c r="H615" s="302">
        <v>11985.73</v>
      </c>
      <c r="I615" s="301">
        <v>0</v>
      </c>
      <c r="J615" s="302">
        <v>724954</v>
      </c>
      <c r="K615" s="302">
        <v>103.53</v>
      </c>
      <c r="L615" s="292">
        <f>SUM(PF_May_22[[#This Row],[Fondo General de Participaciones]:[Impuesto sobre la Renta Enajenación de Inmuebles]])</f>
        <v>3739453.97</v>
      </c>
      <c r="M615" s="284">
        <v>44682</v>
      </c>
      <c r="N615" s="285"/>
    </row>
    <row r="616" spans="1:14">
      <c r="A616" s="290" t="s">
        <v>18</v>
      </c>
      <c r="B616" s="302">
        <v>1297182.77</v>
      </c>
      <c r="C616" s="302">
        <v>181962.39</v>
      </c>
      <c r="D616" s="302">
        <v>979206.46</v>
      </c>
      <c r="E616" s="302">
        <v>35982.94</v>
      </c>
      <c r="F616" s="302">
        <v>30808.92</v>
      </c>
      <c r="G616" s="302">
        <v>48424.61</v>
      </c>
      <c r="H616" s="302">
        <v>6939.3</v>
      </c>
      <c r="I616" s="301">
        <v>0</v>
      </c>
      <c r="J616" s="302">
        <v>0</v>
      </c>
      <c r="K616" s="302">
        <v>139.97</v>
      </c>
      <c r="L616" s="292">
        <f>SUM(PF_May_22[[#This Row],[Fondo General de Participaciones]:[Impuesto sobre la Renta Enajenación de Inmuebles]])</f>
        <v>2580647.36</v>
      </c>
      <c r="M616" s="284">
        <v>44682</v>
      </c>
      <c r="N616" s="285"/>
    </row>
    <row r="617" spans="1:14">
      <c r="A617" s="290" t="s">
        <v>19</v>
      </c>
      <c r="B617" s="302">
        <v>1769588.77</v>
      </c>
      <c r="C617" s="302">
        <v>247290.79</v>
      </c>
      <c r="D617" s="302">
        <v>429526.04</v>
      </c>
      <c r="E617" s="302">
        <v>50192.23</v>
      </c>
      <c r="F617" s="302">
        <v>42975.040000000001</v>
      </c>
      <c r="G617" s="302">
        <v>63655.12</v>
      </c>
      <c r="H617" s="302">
        <v>9622.7199999999993</v>
      </c>
      <c r="I617" s="301">
        <v>0</v>
      </c>
      <c r="J617" s="302">
        <v>80281</v>
      </c>
      <c r="K617" s="302">
        <v>633.44000000000005</v>
      </c>
      <c r="L617" s="292">
        <f>SUM(PF_May_22[[#This Row],[Fondo General de Participaciones]:[Impuesto sobre la Renta Enajenación de Inmuebles]])</f>
        <v>2693765.1500000004</v>
      </c>
      <c r="M617" s="284">
        <v>44682</v>
      </c>
      <c r="N617" s="285"/>
    </row>
    <row r="618" spans="1:14">
      <c r="A618" s="290" t="s">
        <v>20</v>
      </c>
      <c r="B618" s="302">
        <v>1705033.12</v>
      </c>
      <c r="C618" s="302">
        <v>238717.28</v>
      </c>
      <c r="D618" s="302">
        <v>404288.09</v>
      </c>
      <c r="E618" s="302">
        <v>47833.84</v>
      </c>
      <c r="F618" s="302">
        <v>40955.760000000002</v>
      </c>
      <c r="G618" s="302">
        <v>62480.480000000003</v>
      </c>
      <c r="H618" s="302">
        <v>9197.1</v>
      </c>
      <c r="I618" s="301">
        <v>0</v>
      </c>
      <c r="J618" s="302">
        <v>156849.53205084981</v>
      </c>
      <c r="K618" s="302">
        <v>12.27</v>
      </c>
      <c r="L618" s="292">
        <f>SUM(PF_May_22[[#This Row],[Fondo General de Participaciones]:[Impuesto sobre la Renta Enajenación de Inmuebles]])</f>
        <v>2665367.4720508498</v>
      </c>
      <c r="M618" s="284">
        <v>44682</v>
      </c>
      <c r="N618" s="285"/>
    </row>
    <row r="619" spans="1:14">
      <c r="A619" s="290" t="s">
        <v>341</v>
      </c>
      <c r="B619" s="302">
        <v>20239418.52</v>
      </c>
      <c r="C619" s="302">
        <v>2939131.22</v>
      </c>
      <c r="D619" s="302">
        <v>0</v>
      </c>
      <c r="E619" s="302">
        <v>443609.36</v>
      </c>
      <c r="F619" s="302">
        <v>379822.33</v>
      </c>
      <c r="G619" s="302">
        <v>1011926.13</v>
      </c>
      <c r="H619" s="302">
        <v>91609.66</v>
      </c>
      <c r="I619" s="301">
        <v>0</v>
      </c>
      <c r="J619" s="302">
        <v>0</v>
      </c>
      <c r="K619" s="302">
        <v>48876.77</v>
      </c>
      <c r="L619" s="292">
        <f>SUM(PF_May_22[[#This Row],[Fondo General de Participaciones]:[Impuesto sobre la Renta Enajenación de Inmuebles]])</f>
        <v>25154393.989999995</v>
      </c>
      <c r="M619" s="284">
        <v>44682</v>
      </c>
      <c r="N619" s="285"/>
    </row>
    <row r="620" spans="1:14">
      <c r="A620" s="290" t="s">
        <v>21</v>
      </c>
      <c r="B620" s="302">
        <v>3175274.66</v>
      </c>
      <c r="C620" s="302">
        <v>447582.7</v>
      </c>
      <c r="D620" s="302">
        <v>366763.72</v>
      </c>
      <c r="E620" s="302">
        <v>85523.41</v>
      </c>
      <c r="F620" s="302">
        <v>73225.919999999998</v>
      </c>
      <c r="G620" s="302">
        <v>124097.93</v>
      </c>
      <c r="H620" s="302">
        <v>16624.650000000001</v>
      </c>
      <c r="I620" s="301">
        <v>0</v>
      </c>
      <c r="J620" s="302">
        <v>134323</v>
      </c>
      <c r="K620" s="302">
        <v>1326.22</v>
      </c>
      <c r="L620" s="292">
        <f>SUM(PF_May_22[[#This Row],[Fondo General de Participaciones]:[Impuesto sobre la Renta Enajenación de Inmuebles]])</f>
        <v>4424742.21</v>
      </c>
      <c r="M620" s="284">
        <v>44682</v>
      </c>
      <c r="N620" s="285"/>
    </row>
    <row r="621" spans="1:14">
      <c r="A621" s="290" t="s">
        <v>22</v>
      </c>
      <c r="B621" s="302">
        <v>11198536.369999999</v>
      </c>
      <c r="C621" s="302">
        <v>1568392.38</v>
      </c>
      <c r="D621" s="302">
        <v>578442.4</v>
      </c>
      <c r="E621" s="302">
        <v>313563.65999999997</v>
      </c>
      <c r="F621" s="302">
        <v>268476.03999999998</v>
      </c>
      <c r="G621" s="302">
        <v>411685.14</v>
      </c>
      <c r="H621" s="302">
        <v>60320.26</v>
      </c>
      <c r="I621" s="301">
        <v>0</v>
      </c>
      <c r="J621" s="302">
        <v>1151457</v>
      </c>
      <c r="K621" s="302">
        <v>5141.96</v>
      </c>
      <c r="L621" s="292">
        <f>SUM(PF_May_22[[#This Row],[Fondo General de Participaciones]:[Impuesto sobre la Renta Enajenación de Inmuebles]])</f>
        <v>15556015.210000001</v>
      </c>
      <c r="M621" s="284">
        <v>44682</v>
      </c>
      <c r="N621" s="285"/>
    </row>
    <row r="622" spans="1:14">
      <c r="A622" s="290" t="s">
        <v>342</v>
      </c>
      <c r="B622" s="302">
        <v>2344434.13</v>
      </c>
      <c r="C622" s="302">
        <v>327276.93</v>
      </c>
      <c r="D622" s="302">
        <v>533650.47</v>
      </c>
      <c r="E622" s="302">
        <v>66903.899999999994</v>
      </c>
      <c r="F622" s="302">
        <v>57283.73</v>
      </c>
      <c r="G622" s="302">
        <v>83447.89</v>
      </c>
      <c r="H622" s="302">
        <v>12806.17</v>
      </c>
      <c r="I622" s="301">
        <v>0</v>
      </c>
      <c r="J622" s="302">
        <v>0</v>
      </c>
      <c r="K622" s="302">
        <v>1511.55</v>
      </c>
      <c r="L622" s="292">
        <f>SUM(PF_May_22[[#This Row],[Fondo General de Participaciones]:[Impuesto sobre la Renta Enajenación de Inmuebles]])</f>
        <v>3427314.77</v>
      </c>
      <c r="M622" s="284">
        <v>44682</v>
      </c>
      <c r="N622" s="285"/>
    </row>
    <row r="623" spans="1:14">
      <c r="A623" s="290" t="s">
        <v>23</v>
      </c>
      <c r="B623" s="302">
        <v>2051025.36</v>
      </c>
      <c r="C623" s="302">
        <v>281411.88</v>
      </c>
      <c r="D623" s="302">
        <v>465626.32</v>
      </c>
      <c r="E623" s="302">
        <v>64308.25</v>
      </c>
      <c r="F623" s="302">
        <v>55061.31</v>
      </c>
      <c r="G623" s="302">
        <v>60432.32</v>
      </c>
      <c r="H623" s="302">
        <v>12020.49</v>
      </c>
      <c r="I623" s="301">
        <v>0</v>
      </c>
      <c r="J623" s="302">
        <v>142588</v>
      </c>
      <c r="K623" s="302">
        <v>53.52</v>
      </c>
      <c r="L623" s="292">
        <f>SUM(PF_May_22[[#This Row],[Fondo General de Participaciones]:[Impuesto sobre la Renta Enajenación de Inmuebles]])</f>
        <v>3132527.45</v>
      </c>
      <c r="M623" s="284">
        <v>44682</v>
      </c>
      <c r="N623" s="285"/>
    </row>
    <row r="624" spans="1:14">
      <c r="A624" s="290" t="s">
        <v>24</v>
      </c>
      <c r="B624" s="302">
        <v>2527149.14</v>
      </c>
      <c r="C624" s="302">
        <v>355259.32</v>
      </c>
      <c r="D624" s="302">
        <v>741911.3</v>
      </c>
      <c r="E624" s="302">
        <v>69202.44</v>
      </c>
      <c r="F624" s="302">
        <v>59251.75</v>
      </c>
      <c r="G624" s="302">
        <v>96296.06</v>
      </c>
      <c r="H624" s="302">
        <v>13391.9</v>
      </c>
      <c r="I624" s="301">
        <v>0</v>
      </c>
      <c r="J624" s="302">
        <v>637212</v>
      </c>
      <c r="K624" s="302">
        <v>0.95</v>
      </c>
      <c r="L624" s="292">
        <f>SUM(PF_May_22[[#This Row],[Fondo General de Participaciones]:[Impuesto sobre la Renta Enajenación de Inmuebles]])</f>
        <v>4499674.8600000003</v>
      </c>
      <c r="M624" s="284">
        <v>44682</v>
      </c>
      <c r="N624" s="285"/>
    </row>
    <row r="625" spans="1:14">
      <c r="A625" s="290" t="s">
        <v>25</v>
      </c>
      <c r="B625" s="302">
        <v>3447726.15</v>
      </c>
      <c r="C625" s="302">
        <v>484078.86</v>
      </c>
      <c r="D625" s="302">
        <v>238968.91</v>
      </c>
      <c r="E625" s="302">
        <v>95108.91</v>
      </c>
      <c r="F625" s="302">
        <v>81433.11</v>
      </c>
      <c r="G625" s="302">
        <v>129855.94</v>
      </c>
      <c r="H625" s="302">
        <v>18368.91</v>
      </c>
      <c r="I625" s="301">
        <v>0</v>
      </c>
      <c r="J625" s="302">
        <v>188647</v>
      </c>
      <c r="K625" s="302">
        <v>398.62</v>
      </c>
      <c r="L625" s="292">
        <f>SUM(PF_May_22[[#This Row],[Fondo General de Participaciones]:[Impuesto sobre la Renta Enajenación de Inmuebles]])</f>
        <v>4684586.4100000011</v>
      </c>
      <c r="M625" s="284">
        <v>44682</v>
      </c>
      <c r="N625" s="285"/>
    </row>
    <row r="626" spans="1:14">
      <c r="A626" s="290" t="s">
        <v>26</v>
      </c>
      <c r="B626" s="302">
        <v>8061539.4100000001</v>
      </c>
      <c r="C626" s="302">
        <v>1131246.6299999999</v>
      </c>
      <c r="D626" s="302">
        <v>717578.08</v>
      </c>
      <c r="E626" s="302">
        <v>223134.29</v>
      </c>
      <c r="F626" s="302">
        <v>191049.59</v>
      </c>
      <c r="G626" s="302">
        <v>302002.21999999997</v>
      </c>
      <c r="H626" s="302">
        <v>43056.43</v>
      </c>
      <c r="I626" s="301">
        <v>0</v>
      </c>
      <c r="J626" s="302">
        <v>5347207.120540957</v>
      </c>
      <c r="K626" s="302">
        <v>20439.87</v>
      </c>
      <c r="L626" s="292">
        <f>SUM(PF_May_22[[#This Row],[Fondo General de Participaciones]:[Impuesto sobre la Renta Enajenación de Inmuebles]])</f>
        <v>16037253.640540956</v>
      </c>
      <c r="M626" s="284">
        <v>44682</v>
      </c>
      <c r="N626" s="285"/>
    </row>
    <row r="627" spans="1:14">
      <c r="A627" s="290" t="s">
        <v>27</v>
      </c>
      <c r="B627" s="302">
        <v>181788906.19999999</v>
      </c>
      <c r="C627" s="302">
        <v>25861243.539999999</v>
      </c>
      <c r="D627" s="302">
        <v>0</v>
      </c>
      <c r="E627" s="302">
        <v>4617811.17</v>
      </c>
      <c r="F627" s="302">
        <v>3953811.55</v>
      </c>
      <c r="G627" s="302">
        <v>7710857.5199999996</v>
      </c>
      <c r="H627" s="302">
        <v>912396.59</v>
      </c>
      <c r="I627" s="301">
        <v>0</v>
      </c>
      <c r="J627" s="302">
        <v>16053450</v>
      </c>
      <c r="K627" s="302">
        <v>423602.24</v>
      </c>
      <c r="L627" s="292">
        <f>SUM(PF_May_22[[#This Row],[Fondo General de Participaciones]:[Impuesto sobre la Renta Enajenación de Inmuebles]])</f>
        <v>241322078.81</v>
      </c>
      <c r="M627" s="284">
        <v>44682</v>
      </c>
      <c r="N627" s="285"/>
    </row>
    <row r="628" spans="1:14">
      <c r="A628" s="290" t="s">
        <v>343</v>
      </c>
      <c r="B628" s="302">
        <v>1007928.67</v>
      </c>
      <c r="C628" s="302">
        <v>144300.25</v>
      </c>
      <c r="D628" s="302">
        <v>327504.21999999997</v>
      </c>
      <c r="E628" s="302">
        <v>24528.77</v>
      </c>
      <c r="F628" s="302">
        <v>21001.759999999998</v>
      </c>
      <c r="G628" s="302">
        <v>45091.4</v>
      </c>
      <c r="H628" s="302">
        <v>4906.8100000000004</v>
      </c>
      <c r="I628" s="301">
        <v>0</v>
      </c>
      <c r="J628" s="302">
        <v>0</v>
      </c>
      <c r="K628" s="302">
        <v>84.38</v>
      </c>
      <c r="L628" s="292">
        <f>SUM(PF_May_22[[#This Row],[Fondo General de Participaciones]:[Impuesto sobre la Renta Enajenación de Inmuebles]])</f>
        <v>1575346.2599999998</v>
      </c>
      <c r="M628" s="284">
        <v>44682</v>
      </c>
      <c r="N628" s="285"/>
    </row>
    <row r="629" spans="1:14">
      <c r="A629" s="290" t="s">
        <v>344</v>
      </c>
      <c r="B629" s="302">
        <v>4974974.38</v>
      </c>
      <c r="C629" s="302">
        <v>728140.79</v>
      </c>
      <c r="D629" s="302">
        <v>568149.64</v>
      </c>
      <c r="E629" s="302">
        <v>102348.04</v>
      </c>
      <c r="F629" s="302">
        <v>87631.31</v>
      </c>
      <c r="G629" s="302">
        <v>263303.87</v>
      </c>
      <c r="H629" s="302">
        <v>21571.59</v>
      </c>
      <c r="I629" s="301">
        <v>0</v>
      </c>
      <c r="J629" s="302">
        <v>1704827</v>
      </c>
      <c r="K629" s="302">
        <v>15720.94</v>
      </c>
      <c r="L629" s="292">
        <f>SUM(PF_May_22[[#This Row],[Fondo General de Participaciones]:[Impuesto sobre la Renta Enajenación de Inmuebles]])</f>
        <v>8466667.5599999987</v>
      </c>
      <c r="M629" s="284">
        <v>44682</v>
      </c>
      <c r="N629" s="285"/>
    </row>
    <row r="630" spans="1:14">
      <c r="A630" s="290" t="s">
        <v>345</v>
      </c>
      <c r="B630" s="302">
        <v>1848906.77</v>
      </c>
      <c r="C630" s="302">
        <v>259953.35</v>
      </c>
      <c r="D630" s="302">
        <v>357411.07</v>
      </c>
      <c r="E630" s="302">
        <v>50583.34</v>
      </c>
      <c r="F630" s="302">
        <v>43309.91</v>
      </c>
      <c r="G630" s="302">
        <v>70552.820000000007</v>
      </c>
      <c r="H630" s="302">
        <v>9791.19</v>
      </c>
      <c r="I630" s="301">
        <v>0</v>
      </c>
      <c r="J630" s="302">
        <v>0</v>
      </c>
      <c r="K630" s="302">
        <v>1375.09</v>
      </c>
      <c r="L630" s="292">
        <f>SUM(PF_May_22[[#This Row],[Fondo General de Participaciones]:[Impuesto sobre la Renta Enajenación de Inmuebles]])</f>
        <v>2641883.5399999996</v>
      </c>
      <c r="M630" s="284">
        <v>44682</v>
      </c>
      <c r="N630" s="285"/>
    </row>
    <row r="631" spans="1:14">
      <c r="A631" s="290" t="s">
        <v>28</v>
      </c>
      <c r="B631" s="302">
        <v>2017828.37</v>
      </c>
      <c r="C631" s="302">
        <v>282448.74</v>
      </c>
      <c r="D631" s="302">
        <v>641082.77</v>
      </c>
      <c r="E631" s="302">
        <v>56682.39</v>
      </c>
      <c r="F631" s="302">
        <v>48531.97</v>
      </c>
      <c r="G631" s="302">
        <v>73783.399999999994</v>
      </c>
      <c r="H631" s="302">
        <v>10894.7</v>
      </c>
      <c r="I631" s="301">
        <v>0</v>
      </c>
      <c r="J631" s="302">
        <v>68039</v>
      </c>
      <c r="K631" s="302">
        <v>64.08</v>
      </c>
      <c r="L631" s="292">
        <f>SUM(PF_May_22[[#This Row],[Fondo General de Participaciones]:[Impuesto sobre la Renta Enajenación de Inmuebles]])</f>
        <v>3199355.4200000009</v>
      </c>
      <c r="M631" s="284">
        <v>44682</v>
      </c>
      <c r="N631" s="285"/>
    </row>
    <row r="632" spans="1:14">
      <c r="A632" s="290" t="s">
        <v>29</v>
      </c>
      <c r="B632" s="302">
        <v>5746582.0300000003</v>
      </c>
      <c r="C632" s="302">
        <v>802979</v>
      </c>
      <c r="D632" s="302">
        <v>541948.65</v>
      </c>
      <c r="E632" s="302">
        <v>163084.13</v>
      </c>
      <c r="F632" s="302">
        <v>139634.1</v>
      </c>
      <c r="G632" s="302">
        <v>206519.97</v>
      </c>
      <c r="H632" s="302">
        <v>31261.55</v>
      </c>
      <c r="I632" s="301">
        <v>0</v>
      </c>
      <c r="J632" s="302">
        <v>894101</v>
      </c>
      <c r="K632" s="302">
        <v>1969.97</v>
      </c>
      <c r="L632" s="292">
        <f>SUM(PF_May_22[[#This Row],[Fondo General de Participaciones]:[Impuesto sobre la Renta Enajenación de Inmuebles]])</f>
        <v>8528080.4000000004</v>
      </c>
      <c r="M632" s="284">
        <v>44682</v>
      </c>
      <c r="N632" s="285"/>
    </row>
    <row r="633" spans="1:14">
      <c r="A633" s="290" t="s">
        <v>30</v>
      </c>
      <c r="B633" s="302">
        <v>5767083.2599999998</v>
      </c>
      <c r="C633" s="302">
        <v>824914.82</v>
      </c>
      <c r="D633" s="302">
        <v>574501.22</v>
      </c>
      <c r="E633" s="302">
        <v>141206.93</v>
      </c>
      <c r="F633" s="302">
        <v>120902.64</v>
      </c>
      <c r="G633" s="302">
        <v>256128.43</v>
      </c>
      <c r="H633" s="302">
        <v>28197</v>
      </c>
      <c r="I633" s="301">
        <v>0</v>
      </c>
      <c r="J633" s="302">
        <v>1090006</v>
      </c>
      <c r="K633" s="302">
        <v>22692.21</v>
      </c>
      <c r="L633" s="292">
        <f>SUM(PF_May_22[[#This Row],[Fondo General de Participaciones]:[Impuesto sobre la Renta Enajenación de Inmuebles]])</f>
        <v>8825632.5099999998</v>
      </c>
      <c r="M633" s="284">
        <v>44682</v>
      </c>
      <c r="N633" s="285"/>
    </row>
    <row r="634" spans="1:14">
      <c r="A634" s="290" t="s">
        <v>346</v>
      </c>
      <c r="B634" s="302">
        <v>48578290.75</v>
      </c>
      <c r="C634" s="302">
        <v>6880244.3899999997</v>
      </c>
      <c r="D634" s="302">
        <v>1751068.59</v>
      </c>
      <c r="E634" s="302">
        <v>1269895.6399999999</v>
      </c>
      <c r="F634" s="302">
        <v>1087296.1000000001</v>
      </c>
      <c r="G634" s="302">
        <v>1982387.4</v>
      </c>
      <c r="H634" s="302">
        <v>248891.83</v>
      </c>
      <c r="I634" s="301">
        <v>0</v>
      </c>
      <c r="J634" s="302">
        <v>289693</v>
      </c>
      <c r="K634" s="302">
        <v>57340.93</v>
      </c>
      <c r="L634" s="292">
        <f>SUM(PF_May_22[[#This Row],[Fondo General de Participaciones]:[Impuesto sobre la Renta Enajenación de Inmuebles]])</f>
        <v>62145108.630000003</v>
      </c>
      <c r="M634" s="284">
        <v>44682</v>
      </c>
      <c r="N634" s="285"/>
    </row>
    <row r="635" spans="1:14">
      <c r="A635" s="290" t="s">
        <v>347</v>
      </c>
      <c r="B635" s="302">
        <v>93641583.280000001</v>
      </c>
      <c r="C635" s="302">
        <v>13257678.73</v>
      </c>
      <c r="D635" s="302">
        <v>3114362.73</v>
      </c>
      <c r="E635" s="302">
        <v>2453762.02</v>
      </c>
      <c r="F635" s="302">
        <v>2100933.16</v>
      </c>
      <c r="G635" s="302">
        <v>3808589.23</v>
      </c>
      <c r="H635" s="302">
        <v>480602.78</v>
      </c>
      <c r="I635" s="301">
        <v>0</v>
      </c>
      <c r="J635" s="302">
        <v>31585527</v>
      </c>
      <c r="K635" s="302">
        <v>240594.97</v>
      </c>
      <c r="L635" s="292">
        <f>SUM(PF_May_22[[#This Row],[Fondo General de Participaciones]:[Impuesto sobre la Renta Enajenación de Inmuebles]])</f>
        <v>150683633.90000001</v>
      </c>
      <c r="M635" s="284">
        <v>44682</v>
      </c>
      <c r="N635" s="285"/>
    </row>
    <row r="636" spans="1:14">
      <c r="A636" s="290" t="s">
        <v>31</v>
      </c>
      <c r="B636" s="302">
        <v>25425238.48</v>
      </c>
      <c r="C636" s="302">
        <v>3603954.02</v>
      </c>
      <c r="D636" s="302">
        <v>1038996.53</v>
      </c>
      <c r="E636" s="302">
        <v>661202.55000000005</v>
      </c>
      <c r="F636" s="302">
        <v>566127.57999999996</v>
      </c>
      <c r="G636" s="302">
        <v>1045050.06</v>
      </c>
      <c r="H636" s="302">
        <v>129779.65</v>
      </c>
      <c r="I636" s="301">
        <v>0</v>
      </c>
      <c r="J636" s="302">
        <v>8792951.6004356425</v>
      </c>
      <c r="K636" s="302">
        <v>86432.18</v>
      </c>
      <c r="L636" s="292">
        <f>SUM(PF_May_22[[#This Row],[Fondo General de Participaciones]:[Impuesto sobre la Renta Enajenación de Inmuebles]])</f>
        <v>41349732.650435641</v>
      </c>
      <c r="M636" s="284">
        <v>44682</v>
      </c>
      <c r="N636" s="285"/>
    </row>
    <row r="637" spans="1:14">
      <c r="A637" s="290" t="s">
        <v>32</v>
      </c>
      <c r="B637" s="302">
        <v>8803117.6699999999</v>
      </c>
      <c r="C637" s="302">
        <v>1260591.29</v>
      </c>
      <c r="D637" s="302">
        <v>963921.34</v>
      </c>
      <c r="E637" s="302">
        <v>213887.55</v>
      </c>
      <c r="F637" s="302">
        <v>183132.45</v>
      </c>
      <c r="G637" s="302">
        <v>394570.06</v>
      </c>
      <c r="H637" s="302">
        <v>42806.81</v>
      </c>
      <c r="I637" s="301">
        <v>0</v>
      </c>
      <c r="J637" s="302">
        <v>710392</v>
      </c>
      <c r="K637" s="302">
        <v>83083.149999999994</v>
      </c>
      <c r="L637" s="292">
        <f>SUM(PF_May_22[[#This Row],[Fondo General de Participaciones]:[Impuesto sobre la Renta Enajenación de Inmuebles]])</f>
        <v>12655502.320000002</v>
      </c>
      <c r="M637" s="284">
        <v>44682</v>
      </c>
      <c r="N637" s="285"/>
    </row>
    <row r="638" spans="1:14">
      <c r="A638" s="290" t="s">
        <v>33</v>
      </c>
      <c r="B638" s="302">
        <v>1721233.78</v>
      </c>
      <c r="C638" s="302">
        <v>245411.46</v>
      </c>
      <c r="D638" s="302">
        <v>316970.90000000002</v>
      </c>
      <c r="E638" s="302">
        <v>43076.13</v>
      </c>
      <c r="F638" s="302">
        <v>36882.17</v>
      </c>
      <c r="G638" s="302">
        <v>74416.12</v>
      </c>
      <c r="H638" s="302">
        <v>8547.39</v>
      </c>
      <c r="I638" s="301">
        <v>0</v>
      </c>
      <c r="J638" s="302">
        <v>0</v>
      </c>
      <c r="K638" s="302">
        <v>366.13</v>
      </c>
      <c r="L638" s="292">
        <f>SUM(PF_May_22[[#This Row],[Fondo General de Participaciones]:[Impuesto sobre la Renta Enajenación de Inmuebles]])</f>
        <v>2446904.08</v>
      </c>
      <c r="M638" s="284">
        <v>44682</v>
      </c>
      <c r="N638" s="285"/>
    </row>
    <row r="639" spans="1:14">
      <c r="A639" s="290" t="s">
        <v>34</v>
      </c>
      <c r="B639" s="302">
        <v>2141451.15</v>
      </c>
      <c r="C639" s="302">
        <v>301293.36</v>
      </c>
      <c r="D639" s="302">
        <v>261476.5</v>
      </c>
      <c r="E639" s="302">
        <v>58341.1</v>
      </c>
      <c r="F639" s="302">
        <v>49952.18</v>
      </c>
      <c r="G639" s="302">
        <v>82250.990000000005</v>
      </c>
      <c r="H639" s="302">
        <v>11305.65</v>
      </c>
      <c r="I639" s="301">
        <v>0</v>
      </c>
      <c r="J639" s="302">
        <v>165386</v>
      </c>
      <c r="K639" s="302">
        <v>290.81</v>
      </c>
      <c r="L639" s="292">
        <f>SUM(PF_May_22[[#This Row],[Fondo General de Participaciones]:[Impuesto sobre la Renta Enajenación de Inmuebles]])</f>
        <v>3071747.74</v>
      </c>
      <c r="M639" s="284">
        <v>44682</v>
      </c>
      <c r="N639" s="285"/>
    </row>
    <row r="640" spans="1:14">
      <c r="A640" s="293" t="s">
        <v>36</v>
      </c>
      <c r="B640" s="294">
        <f>SUBTOTAL(109,B589:B639)</f>
        <v>682657269.81999993</v>
      </c>
      <c r="C640" s="294">
        <f t="shared" ref="C640:L640" si="21">SUBTOTAL(109,C589:C639)</f>
        <v>96904206.629999995</v>
      </c>
      <c r="D640" s="294">
        <f t="shared" si="21"/>
        <v>36408403.149999991</v>
      </c>
      <c r="E640" s="294">
        <f t="shared" si="21"/>
        <v>17588721.810000002</v>
      </c>
      <c r="F640" s="294">
        <f t="shared" si="21"/>
        <v>15059622.200000001</v>
      </c>
      <c r="G640" s="294">
        <f t="shared" si="21"/>
        <v>28416682.979999997</v>
      </c>
      <c r="H640" s="294">
        <f t="shared" si="21"/>
        <v>3461296.3899999997</v>
      </c>
      <c r="I640" s="294">
        <f t="shared" si="21"/>
        <v>0</v>
      </c>
      <c r="J640" s="294">
        <f t="shared" si="21"/>
        <v>97925660.253027439</v>
      </c>
      <c r="K640" s="294">
        <f t="shared" si="21"/>
        <v>1644476.9899999995</v>
      </c>
      <c r="L640" s="294">
        <f t="shared" si="21"/>
        <v>980066340.22302747</v>
      </c>
      <c r="M640" s="284">
        <v>44682</v>
      </c>
      <c r="N640" s="285"/>
    </row>
    <row r="644" spans="1:14">
      <c r="A644" s="282" t="s">
        <v>379</v>
      </c>
    </row>
    <row r="645" spans="1:14" ht="15.75" customHeight="1">
      <c r="A645" s="314" t="s">
        <v>380</v>
      </c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</row>
    <row r="646" spans="1:14" ht="63">
      <c r="A646" s="286" t="s">
        <v>206</v>
      </c>
      <c r="B646" s="287" t="s">
        <v>207</v>
      </c>
      <c r="C646" s="287" t="s">
        <v>153</v>
      </c>
      <c r="D646" s="284" t="s">
        <v>356</v>
      </c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</row>
    <row r="647" spans="1:14">
      <c r="A647" s="290" t="s">
        <v>1</v>
      </c>
      <c r="B647" s="301">
        <v>-1773.5</v>
      </c>
      <c r="C647" s="292">
        <f>+Ret_FEIEF_May22[[#This Row],[Fondo General de Participaciones]]</f>
        <v>-1773.5</v>
      </c>
      <c r="D647" s="284">
        <v>44682</v>
      </c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</row>
    <row r="648" spans="1:14" ht="15" customHeight="1">
      <c r="A648" s="290" t="s">
        <v>2</v>
      </c>
      <c r="B648" s="291">
        <v>-3222.9</v>
      </c>
      <c r="C648" s="292">
        <f>+Ret_FEIEF_May22[[#This Row],[Fondo General de Participaciones]]</f>
        <v>-3222.9</v>
      </c>
      <c r="D648" s="284">
        <v>44682</v>
      </c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</row>
    <row r="649" spans="1:14">
      <c r="A649" s="290" t="s">
        <v>331</v>
      </c>
      <c r="B649" s="291">
        <v>-3976.12</v>
      </c>
      <c r="C649" s="292">
        <f>+Ret_FEIEF_May22[[#This Row],[Fondo General de Participaciones]]</f>
        <v>-3976.12</v>
      </c>
      <c r="D649" s="284">
        <v>44682</v>
      </c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</row>
    <row r="650" spans="1:14">
      <c r="A650" s="290" t="s">
        <v>3</v>
      </c>
      <c r="B650" s="291">
        <v>-15437.71</v>
      </c>
      <c r="C650" s="292">
        <f>+Ret_FEIEF_May22[[#This Row],[Fondo General de Participaciones]]</f>
        <v>-15437.71</v>
      </c>
      <c r="D650" s="284">
        <v>44682</v>
      </c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</row>
    <row r="651" spans="1:14">
      <c r="A651" s="290" t="s">
        <v>332</v>
      </c>
      <c r="B651" s="291">
        <v>-12650.13</v>
      </c>
      <c r="C651" s="292">
        <f>+Ret_FEIEF_May22[[#This Row],[Fondo General de Participaciones]]</f>
        <v>-12650.13</v>
      </c>
      <c r="D651" s="284">
        <v>44682</v>
      </c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</row>
    <row r="652" spans="1:14">
      <c r="A652" s="290" t="s">
        <v>4</v>
      </c>
      <c r="B652" s="291">
        <v>-211188.15</v>
      </c>
      <c r="C652" s="292">
        <f>+Ret_FEIEF_May22[[#This Row],[Fondo General de Participaciones]]</f>
        <v>-211188.15</v>
      </c>
      <c r="D652" s="284">
        <v>44682</v>
      </c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</row>
    <row r="653" spans="1:14">
      <c r="A653" s="290" t="s">
        <v>5</v>
      </c>
      <c r="B653" s="291">
        <v>-11604.7</v>
      </c>
      <c r="C653" s="292">
        <f>+Ret_FEIEF_May22[[#This Row],[Fondo General de Participaciones]]</f>
        <v>-11604.7</v>
      </c>
      <c r="D653" s="284">
        <v>44682</v>
      </c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</row>
    <row r="654" spans="1:14">
      <c r="A654" s="290" t="s">
        <v>6</v>
      </c>
      <c r="B654" s="291">
        <v>-3364.7</v>
      </c>
      <c r="C654" s="292">
        <f>+Ret_FEIEF_May22[[#This Row],[Fondo General de Participaciones]]</f>
        <v>-3364.7</v>
      </c>
      <c r="D654" s="284">
        <v>44682</v>
      </c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</row>
    <row r="655" spans="1:14">
      <c r="A655" s="290" t="s">
        <v>333</v>
      </c>
      <c r="B655" s="291">
        <v>-33848.199999999997</v>
      </c>
      <c r="C655" s="292">
        <f>+Ret_FEIEF_May22[[#This Row],[Fondo General de Participaciones]]</f>
        <v>-33848.199999999997</v>
      </c>
      <c r="D655" s="284">
        <v>44682</v>
      </c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</row>
    <row r="656" spans="1:14">
      <c r="A656" s="290" t="s">
        <v>334</v>
      </c>
      <c r="B656" s="291">
        <v>-23698.48</v>
      </c>
      <c r="C656" s="292">
        <f>+Ret_FEIEF_May22[[#This Row],[Fondo General de Participaciones]]</f>
        <v>-23698.48</v>
      </c>
      <c r="D656" s="284">
        <v>44682</v>
      </c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</row>
    <row r="657" spans="1:14">
      <c r="A657" s="290" t="s">
        <v>335</v>
      </c>
      <c r="B657" s="291">
        <v>-8816.18</v>
      </c>
      <c r="C657" s="292">
        <f>+Ret_FEIEF_May22[[#This Row],[Fondo General de Participaciones]]</f>
        <v>-8816.18</v>
      </c>
      <c r="D657" s="284">
        <v>44682</v>
      </c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</row>
    <row r="658" spans="1:14">
      <c r="A658" s="290" t="s">
        <v>7</v>
      </c>
      <c r="B658" s="291">
        <v>-11489.91</v>
      </c>
      <c r="C658" s="292">
        <f>+Ret_FEIEF_May22[[#This Row],[Fondo General de Participaciones]]</f>
        <v>-11489.91</v>
      </c>
      <c r="D658" s="284">
        <v>44682</v>
      </c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</row>
    <row r="659" spans="1:14">
      <c r="A659" s="290" t="s">
        <v>336</v>
      </c>
      <c r="B659" s="291">
        <v>-17636.77</v>
      </c>
      <c r="C659" s="292">
        <f>+Ret_FEIEF_May22[[#This Row],[Fondo General de Participaciones]]</f>
        <v>-17636.77</v>
      </c>
      <c r="D659" s="284">
        <v>44682</v>
      </c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</row>
    <row r="660" spans="1:14">
      <c r="A660" s="290" t="s">
        <v>8</v>
      </c>
      <c r="B660" s="291">
        <v>-25692.26</v>
      </c>
      <c r="C660" s="292">
        <f>+Ret_FEIEF_May22[[#This Row],[Fondo General de Participaciones]]</f>
        <v>-25692.26</v>
      </c>
      <c r="D660" s="284">
        <v>44682</v>
      </c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</row>
    <row r="661" spans="1:14">
      <c r="A661" s="290" t="s">
        <v>9</v>
      </c>
      <c r="B661" s="291">
        <v>-3720.91</v>
      </c>
      <c r="C661" s="292">
        <f>+Ret_FEIEF_May22[[#This Row],[Fondo General de Participaciones]]</f>
        <v>-3720.91</v>
      </c>
      <c r="D661" s="284">
        <v>44682</v>
      </c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</row>
    <row r="662" spans="1:14">
      <c r="A662" s="290" t="s">
        <v>337</v>
      </c>
      <c r="B662" s="291">
        <v>-2686.35</v>
      </c>
      <c r="C662" s="292">
        <f>+Ret_FEIEF_May22[[#This Row],[Fondo General de Participaciones]]</f>
        <v>-2686.35</v>
      </c>
      <c r="D662" s="284">
        <v>44682</v>
      </c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</row>
    <row r="663" spans="1:14">
      <c r="A663" s="290" t="s">
        <v>10</v>
      </c>
      <c r="B663" s="291">
        <v>-23984.67</v>
      </c>
      <c r="C663" s="292">
        <f>+Ret_FEIEF_May22[[#This Row],[Fondo General de Participaciones]]</f>
        <v>-23984.67</v>
      </c>
      <c r="D663" s="284">
        <v>44682</v>
      </c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</row>
    <row r="664" spans="1:14">
      <c r="A664" s="290" t="s">
        <v>338</v>
      </c>
      <c r="B664" s="291">
        <v>-96266.32</v>
      </c>
      <c r="C664" s="292">
        <f>+Ret_FEIEF_May22[[#This Row],[Fondo General de Participaciones]]</f>
        <v>-96266.32</v>
      </c>
      <c r="D664" s="284">
        <v>44682</v>
      </c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</row>
    <row r="665" spans="1:14">
      <c r="A665" s="290" t="s">
        <v>11</v>
      </c>
      <c r="B665" s="291">
        <v>-8234.06</v>
      </c>
      <c r="C665" s="292">
        <f>+Ret_FEIEF_May22[[#This Row],[Fondo General de Participaciones]]</f>
        <v>-8234.06</v>
      </c>
      <c r="D665" s="284">
        <v>44682</v>
      </c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</row>
    <row r="666" spans="1:14">
      <c r="A666" s="290" t="s">
        <v>12</v>
      </c>
      <c r="B666" s="291">
        <v>-138063.01</v>
      </c>
      <c r="C666" s="292">
        <f>+Ret_FEIEF_May22[[#This Row],[Fondo General de Participaciones]]</f>
        <v>-138063.01</v>
      </c>
      <c r="D666" s="284">
        <v>44682</v>
      </c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</row>
    <row r="667" spans="1:14">
      <c r="A667" s="290" t="s">
        <v>339</v>
      </c>
      <c r="B667" s="291">
        <v>-11103.44</v>
      </c>
      <c r="C667" s="292">
        <f>+Ret_FEIEF_May22[[#This Row],[Fondo General de Participaciones]]</f>
        <v>-11103.44</v>
      </c>
      <c r="D667" s="284">
        <v>44682</v>
      </c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</row>
    <row r="668" spans="1:14">
      <c r="A668" s="290" t="s">
        <v>13</v>
      </c>
      <c r="B668" s="291">
        <v>-2176.4699999999998</v>
      </c>
      <c r="C668" s="292">
        <f>+Ret_FEIEF_May22[[#This Row],[Fondo General de Participaciones]]</f>
        <v>-2176.4699999999998</v>
      </c>
      <c r="D668" s="284">
        <v>44682</v>
      </c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</row>
    <row r="669" spans="1:14">
      <c r="A669" s="290" t="s">
        <v>14</v>
      </c>
      <c r="B669" s="291">
        <v>-6225.69</v>
      </c>
      <c r="C669" s="292">
        <f>+Ret_FEIEF_May22[[#This Row],[Fondo General de Participaciones]]</f>
        <v>-6225.69</v>
      </c>
      <c r="D669" s="284">
        <v>44682</v>
      </c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</row>
    <row r="670" spans="1:14">
      <c r="A670" s="290" t="s">
        <v>15</v>
      </c>
      <c r="B670" s="291">
        <v>-23048.71</v>
      </c>
      <c r="C670" s="292">
        <f>+Ret_FEIEF_May22[[#This Row],[Fondo General de Participaciones]]</f>
        <v>-23048.71</v>
      </c>
      <c r="D670" s="284">
        <v>44682</v>
      </c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</row>
    <row r="671" spans="1:14">
      <c r="A671" s="290" t="s">
        <v>16</v>
      </c>
      <c r="B671" s="302">
        <v>-162806.26</v>
      </c>
      <c r="C671" s="292">
        <f>+Ret_FEIEF_May22[[#This Row],[Fondo General de Participaciones]]</f>
        <v>-162806.26</v>
      </c>
      <c r="D671" s="284">
        <v>44682</v>
      </c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</row>
    <row r="672" spans="1:14">
      <c r="A672" s="290" t="s">
        <v>340</v>
      </c>
      <c r="B672" s="302">
        <v>-2268.5100000000002</v>
      </c>
      <c r="C672" s="292">
        <f>+Ret_FEIEF_May22[[#This Row],[Fondo General de Participaciones]]</f>
        <v>-2268.5100000000002</v>
      </c>
      <c r="D672" s="284">
        <v>44682</v>
      </c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</row>
    <row r="673" spans="1:14">
      <c r="A673" s="290" t="s">
        <v>17</v>
      </c>
      <c r="B673" s="302">
        <v>-4307.5</v>
      </c>
      <c r="C673" s="292">
        <f>+Ret_FEIEF_May22[[#This Row],[Fondo General de Participaciones]]</f>
        <v>-4307.5</v>
      </c>
      <c r="D673" s="284">
        <v>44682</v>
      </c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</row>
    <row r="674" spans="1:14">
      <c r="A674" s="290" t="s">
        <v>18</v>
      </c>
      <c r="B674" s="302">
        <v>-3253.85</v>
      </c>
      <c r="C674" s="292">
        <f>+Ret_FEIEF_May22[[#This Row],[Fondo General de Participaciones]]</f>
        <v>-3253.85</v>
      </c>
      <c r="D674" s="284">
        <v>44682</v>
      </c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</row>
    <row r="675" spans="1:14">
      <c r="A675" s="290" t="s">
        <v>19</v>
      </c>
      <c r="B675" s="302">
        <v>-3803.23</v>
      </c>
      <c r="C675" s="292">
        <f>+Ret_FEIEF_May22[[#This Row],[Fondo General de Participaciones]]</f>
        <v>-3803.23</v>
      </c>
      <c r="D675" s="284">
        <v>44682</v>
      </c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</row>
    <row r="676" spans="1:14">
      <c r="A676" s="290" t="s">
        <v>20</v>
      </c>
      <c r="B676" s="302">
        <v>-3967.8</v>
      </c>
      <c r="C676" s="292">
        <f>+Ret_FEIEF_May22[[#This Row],[Fondo General de Participaciones]]</f>
        <v>-3967.8</v>
      </c>
      <c r="D676" s="284">
        <v>44682</v>
      </c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</row>
    <row r="677" spans="1:14">
      <c r="A677" s="290" t="s">
        <v>341</v>
      </c>
      <c r="B677" s="302">
        <v>-118533.47</v>
      </c>
      <c r="C677" s="292">
        <f>+Ret_FEIEF_May22[[#This Row],[Fondo General de Participaciones]]</f>
        <v>-118533.47</v>
      </c>
      <c r="D677" s="284">
        <v>44682</v>
      </c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</row>
    <row r="678" spans="1:14">
      <c r="A678" s="290" t="s">
        <v>21</v>
      </c>
      <c r="B678" s="302">
        <v>-9435.26</v>
      </c>
      <c r="C678" s="292">
        <f>+Ret_FEIEF_May22[[#This Row],[Fondo General de Participaciones]]</f>
        <v>-9435.26</v>
      </c>
      <c r="D678" s="284">
        <v>44682</v>
      </c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</row>
    <row r="679" spans="1:14">
      <c r="A679" s="290" t="s">
        <v>22</v>
      </c>
      <c r="B679" s="302">
        <v>-26408.55</v>
      </c>
      <c r="C679" s="292">
        <f>+Ret_FEIEF_May22[[#This Row],[Fondo General de Participaciones]]</f>
        <v>-26408.55</v>
      </c>
      <c r="D679" s="284">
        <v>44682</v>
      </c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</row>
    <row r="680" spans="1:14">
      <c r="A680" s="290" t="s">
        <v>342</v>
      </c>
      <c r="B680" s="302">
        <v>-4804.67</v>
      </c>
      <c r="C680" s="292">
        <f>+Ret_FEIEF_May22[[#This Row],[Fondo General de Participaciones]]</f>
        <v>-4804.67</v>
      </c>
      <c r="D680" s="284">
        <v>44682</v>
      </c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</row>
    <row r="681" spans="1:14">
      <c r="A681" s="290" t="s">
        <v>23</v>
      </c>
      <c r="B681" s="302">
        <v>-880.36</v>
      </c>
      <c r="C681" s="292">
        <f>+Ret_FEIEF_May22[[#This Row],[Fondo General de Participaciones]]</f>
        <v>-880.36</v>
      </c>
      <c r="D681" s="284">
        <v>44682</v>
      </c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</row>
    <row r="682" spans="1:14">
      <c r="A682" s="290" t="s">
        <v>24</v>
      </c>
      <c r="B682" s="302">
        <v>-6856.12</v>
      </c>
      <c r="C682" s="292">
        <f>+Ret_FEIEF_May22[[#This Row],[Fondo General de Participaciones]]</f>
        <v>-6856.12</v>
      </c>
      <c r="D682" s="284">
        <v>44682</v>
      </c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</row>
    <row r="683" spans="1:14">
      <c r="A683" s="290" t="s">
        <v>25</v>
      </c>
      <c r="B683" s="302">
        <v>-8952.2999999999993</v>
      </c>
      <c r="C683" s="292">
        <f>+Ret_FEIEF_May22[[#This Row],[Fondo General de Participaciones]]</f>
        <v>-8952.2999999999993</v>
      </c>
      <c r="D683" s="284">
        <v>44682</v>
      </c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</row>
    <row r="684" spans="1:14">
      <c r="A684" s="290" t="s">
        <v>26</v>
      </c>
      <c r="B684" s="302">
        <v>-20501.759999999998</v>
      </c>
      <c r="C684" s="292">
        <f>+Ret_FEIEF_May22[[#This Row],[Fondo General de Participaciones]]</f>
        <v>-20501.759999999998</v>
      </c>
      <c r="D684" s="284">
        <v>44682</v>
      </c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</row>
    <row r="685" spans="1:14">
      <c r="A685" s="290" t="s">
        <v>27</v>
      </c>
      <c r="B685" s="302">
        <v>-700379.16</v>
      </c>
      <c r="C685" s="292">
        <f>+Ret_FEIEF_May22[[#This Row],[Fondo General de Participaciones]]</f>
        <v>-700379.16</v>
      </c>
      <c r="D685" s="284">
        <v>44682</v>
      </c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</row>
    <row r="686" spans="1:14">
      <c r="A686" s="290" t="s">
        <v>343</v>
      </c>
      <c r="B686" s="302">
        <v>-4501.37</v>
      </c>
      <c r="C686" s="292">
        <f>+Ret_FEIEF_May22[[#This Row],[Fondo General de Participaciones]]</f>
        <v>-4501.37</v>
      </c>
      <c r="D686" s="284">
        <v>44682</v>
      </c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</row>
    <row r="687" spans="1:14">
      <c r="A687" s="290" t="s">
        <v>344</v>
      </c>
      <c r="B687" s="302">
        <v>-32986.36</v>
      </c>
      <c r="C687" s="292">
        <f>+Ret_FEIEF_May22[[#This Row],[Fondo General de Participaciones]]</f>
        <v>-32986.36</v>
      </c>
      <c r="D687" s="284">
        <v>44682</v>
      </c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</row>
    <row r="688" spans="1:14">
      <c r="A688" s="290" t="s">
        <v>345</v>
      </c>
      <c r="B688" s="302">
        <v>-5042.74</v>
      </c>
      <c r="C688" s="292">
        <f>+Ret_FEIEF_May22[[#This Row],[Fondo General de Participaciones]]</f>
        <v>-5042.74</v>
      </c>
      <c r="D688" s="284">
        <v>44682</v>
      </c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</row>
    <row r="689" spans="1:14">
      <c r="A689" s="290" t="s">
        <v>28</v>
      </c>
      <c r="B689" s="302">
        <v>-4653.58</v>
      </c>
      <c r="C689" s="292">
        <f>+Ret_FEIEF_May22[[#This Row],[Fondo General de Participaciones]]</f>
        <v>-4653.58</v>
      </c>
      <c r="D689" s="284">
        <v>44682</v>
      </c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</row>
    <row r="690" spans="1:14">
      <c r="A690" s="290" t="s">
        <v>29</v>
      </c>
      <c r="B690" s="302">
        <v>-12299.27</v>
      </c>
      <c r="C690" s="292">
        <f>+Ret_FEIEF_May22[[#This Row],[Fondo General de Participaciones]]</f>
        <v>-12299.27</v>
      </c>
      <c r="D690" s="284">
        <v>44682</v>
      </c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</row>
    <row r="691" spans="1:14">
      <c r="A691" s="290" t="s">
        <v>30</v>
      </c>
      <c r="B691" s="302">
        <v>-25260.83</v>
      </c>
      <c r="C691" s="292">
        <f>+Ret_FEIEF_May22[[#This Row],[Fondo General de Participaciones]]</f>
        <v>-25260.83</v>
      </c>
      <c r="D691" s="284">
        <v>44682</v>
      </c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</row>
    <row r="692" spans="1:14">
      <c r="A692" s="290" t="s">
        <v>346</v>
      </c>
      <c r="B692" s="302">
        <v>-166505.12</v>
      </c>
      <c r="C692" s="292">
        <f>+Ret_FEIEF_May22[[#This Row],[Fondo General de Participaciones]]</f>
        <v>-166505.12</v>
      </c>
      <c r="D692" s="284">
        <v>44682</v>
      </c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</row>
    <row r="693" spans="1:14">
      <c r="A693" s="290" t="s">
        <v>347</v>
      </c>
      <c r="B693" s="302">
        <v>-317593.58</v>
      </c>
      <c r="C693" s="292">
        <f>+Ret_FEIEF_May22[[#This Row],[Fondo General de Participaciones]]</f>
        <v>-317593.58</v>
      </c>
      <c r="D693" s="284">
        <v>44682</v>
      </c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</row>
    <row r="694" spans="1:14">
      <c r="A694" s="290" t="s">
        <v>31</v>
      </c>
      <c r="B694" s="302">
        <v>-89127.54</v>
      </c>
      <c r="C694" s="292">
        <f>+Ret_FEIEF_May22[[#This Row],[Fondo General de Participaciones]]</f>
        <v>-89127.54</v>
      </c>
      <c r="D694" s="284">
        <v>44682</v>
      </c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</row>
    <row r="695" spans="1:14">
      <c r="A695" s="290" t="s">
        <v>32</v>
      </c>
      <c r="B695" s="302">
        <v>-39512.019999999997</v>
      </c>
      <c r="C695" s="292">
        <f>+Ret_FEIEF_May22[[#This Row],[Fondo General de Participaciones]]</f>
        <v>-39512.019999999997</v>
      </c>
      <c r="D695" s="284">
        <v>44682</v>
      </c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</row>
    <row r="696" spans="1:14">
      <c r="A696" s="290" t="s">
        <v>33</v>
      </c>
      <c r="B696" s="302">
        <v>-7003.39</v>
      </c>
      <c r="C696" s="292">
        <f>+Ret_FEIEF_May22[[#This Row],[Fondo General de Participaciones]]</f>
        <v>-7003.39</v>
      </c>
      <c r="D696" s="284">
        <v>44682</v>
      </c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</row>
    <row r="697" spans="1:14">
      <c r="A697" s="290" t="s">
        <v>34</v>
      </c>
      <c r="B697" s="302">
        <v>-5982.01</v>
      </c>
      <c r="C697" s="292">
        <f>+Ret_FEIEF_May22[[#This Row],[Fondo General de Participaciones]]</f>
        <v>-5982.01</v>
      </c>
      <c r="D697" s="284">
        <v>44682</v>
      </c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</row>
    <row r="698" spans="1:14">
      <c r="A698" s="293" t="s">
        <v>36</v>
      </c>
      <c r="B698" s="294">
        <f>SUBTOTAL(109,B647:B697)</f>
        <v>-2487535.9500000007</v>
      </c>
      <c r="C698" s="292">
        <f>+Ret_FEIEF_May22[[#This Row],[Fondo General de Participaciones]]</f>
        <v>-2487535.9500000007</v>
      </c>
      <c r="D698" s="284">
        <v>44682</v>
      </c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</row>
    <row r="702" spans="1:14">
      <c r="A702" s="282" t="s">
        <v>381</v>
      </c>
    </row>
    <row r="703" spans="1:14">
      <c r="A703" s="314" t="s">
        <v>382</v>
      </c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</row>
    <row r="704" spans="1:14" ht="63">
      <c r="A704" s="286" t="s">
        <v>206</v>
      </c>
      <c r="B704" s="287" t="s">
        <v>207</v>
      </c>
      <c r="C704" s="287" t="s">
        <v>208</v>
      </c>
      <c r="D704" s="287" t="s">
        <v>209</v>
      </c>
      <c r="E704" s="287" t="s">
        <v>210</v>
      </c>
      <c r="F704" s="287" t="s">
        <v>211</v>
      </c>
      <c r="G704" s="287" t="s">
        <v>153</v>
      </c>
      <c r="H704" s="284" t="s">
        <v>356</v>
      </c>
      <c r="I704" s="285"/>
      <c r="J704" s="285"/>
      <c r="K704" s="285"/>
      <c r="L704" s="285"/>
      <c r="M704" s="285"/>
      <c r="N704" s="285"/>
    </row>
    <row r="705" spans="1:14">
      <c r="A705" s="290" t="s">
        <v>1</v>
      </c>
      <c r="B705" s="301">
        <v>-40759.29</v>
      </c>
      <c r="C705" s="301">
        <v>-689.90955775804537</v>
      </c>
      <c r="D705" s="301">
        <v>-102958.0926546933</v>
      </c>
      <c r="E705" s="301">
        <v>-1860.5180810838974</v>
      </c>
      <c r="F705" s="301">
        <v>-719.72203861534365</v>
      </c>
      <c r="G705" s="292">
        <f>SUM(PF_AjDef_21[[#This Row],[Fondo General de Participaciones]:[Fondo de Fiscalización y Recaudación]])</f>
        <v>-146987.53233215059</v>
      </c>
      <c r="H705" s="284">
        <v>44682</v>
      </c>
      <c r="I705" s="285"/>
      <c r="J705" s="285"/>
      <c r="K705" s="285"/>
      <c r="L705" s="285"/>
      <c r="M705" s="285"/>
      <c r="N705" s="285"/>
    </row>
    <row r="706" spans="1:14">
      <c r="A706" s="290" t="s">
        <v>2</v>
      </c>
      <c r="B706" s="291">
        <v>-74070.100000000006</v>
      </c>
      <c r="C706" s="291">
        <v>-1253.7430347330746</v>
      </c>
      <c r="D706" s="291">
        <v>-103795.15173195099</v>
      </c>
      <c r="E706" s="291">
        <v>-3381.039672408685</v>
      </c>
      <c r="F706" s="291">
        <v>-1307.9199769172258</v>
      </c>
      <c r="G706" s="292">
        <f>SUM(PF_AjDef_21[[#This Row],[Fondo General de Participaciones]:[Fondo de Fiscalización y Recaudación]])</f>
        <v>-183807.95441600998</v>
      </c>
      <c r="H706" s="284">
        <v>44682</v>
      </c>
      <c r="I706" s="285"/>
      <c r="J706" s="285"/>
      <c r="K706" s="285"/>
      <c r="L706" s="285"/>
      <c r="M706" s="285"/>
      <c r="N706" s="285"/>
    </row>
    <row r="707" spans="1:14">
      <c r="A707" s="290" t="s">
        <v>331</v>
      </c>
      <c r="B707" s="291">
        <v>-91380.91</v>
      </c>
      <c r="C707" s="291">
        <v>-1546.7534590616362</v>
      </c>
      <c r="D707" s="291">
        <v>-48574.153991624698</v>
      </c>
      <c r="E707" s="291">
        <v>-4171.2174374202268</v>
      </c>
      <c r="F707" s="291">
        <v>-1613.5920140152507</v>
      </c>
      <c r="G707" s="292">
        <f>SUM(PF_AjDef_21[[#This Row],[Fondo General de Participaciones]:[Fondo de Fiscalización y Recaudación]])</f>
        <v>-147286.62690212182</v>
      </c>
      <c r="H707" s="284">
        <v>44682</v>
      </c>
      <c r="I707" s="285"/>
      <c r="J707" s="285"/>
      <c r="K707" s="285"/>
      <c r="L707" s="285"/>
      <c r="M707" s="285"/>
      <c r="N707" s="285"/>
    </row>
    <row r="708" spans="1:14">
      <c r="A708" s="290" t="s">
        <v>3</v>
      </c>
      <c r="B708" s="291">
        <v>-354796.03</v>
      </c>
      <c r="C708" s="291">
        <v>-6005.4333408674966</v>
      </c>
      <c r="D708" s="291">
        <v>-102977.91718930085</v>
      </c>
      <c r="E708" s="291">
        <v>-16195.191369339684</v>
      </c>
      <c r="F708" s="291">
        <v>-6264.9410756149291</v>
      </c>
      <c r="G708" s="292">
        <f>SUM(PF_AjDef_21[[#This Row],[Fondo General de Participaciones]:[Fondo de Fiscalización y Recaudación]])</f>
        <v>-486239.51297512307</v>
      </c>
      <c r="H708" s="284">
        <v>44682</v>
      </c>
      <c r="I708" s="285"/>
      <c r="J708" s="285"/>
      <c r="K708" s="285"/>
      <c r="L708" s="285"/>
      <c r="M708" s="285"/>
      <c r="N708" s="285"/>
    </row>
    <row r="709" spans="1:14">
      <c r="A709" s="290" t="s">
        <v>332</v>
      </c>
      <c r="B709" s="291">
        <v>-290730.84000000003</v>
      </c>
      <c r="C709" s="291">
        <v>-4921.0376940926471</v>
      </c>
      <c r="D709" s="291">
        <v>-30060.002427972784</v>
      </c>
      <c r="E709" s="291">
        <v>-13270.840365376878</v>
      </c>
      <c r="F709" s="291">
        <v>-5133.6863527515143</v>
      </c>
      <c r="G709" s="292">
        <f>SUM(PF_AjDef_21[[#This Row],[Fondo General de Participaciones]:[Fondo de Fiscalización y Recaudación]])</f>
        <v>-344116.4068401939</v>
      </c>
      <c r="H709" s="284">
        <v>44682</v>
      </c>
      <c r="I709" s="285"/>
      <c r="J709" s="285"/>
      <c r="K709" s="285"/>
      <c r="L709" s="285"/>
      <c r="M709" s="285"/>
      <c r="N709" s="285"/>
    </row>
    <row r="710" spans="1:14">
      <c r="A710" s="290" t="s">
        <v>4</v>
      </c>
      <c r="B710" s="291">
        <v>-4853616.95</v>
      </c>
      <c r="C710" s="291">
        <v>-82154.449868173615</v>
      </c>
      <c r="D710" s="291">
        <v>-242252.19711488328</v>
      </c>
      <c r="E710" s="291">
        <v>-221550.54630340807</v>
      </c>
      <c r="F710" s="291">
        <v>-85704.520941251511</v>
      </c>
      <c r="G710" s="292">
        <f>SUM(PF_AjDef_21[[#This Row],[Fondo General de Participaciones]:[Fondo de Fiscalización y Recaudación]])</f>
        <v>-5485278.6642277166</v>
      </c>
      <c r="H710" s="284">
        <v>44682</v>
      </c>
      <c r="I710" s="285"/>
      <c r="J710" s="285"/>
      <c r="K710" s="285"/>
      <c r="L710" s="285"/>
      <c r="M710" s="285"/>
      <c r="N710" s="285"/>
    </row>
    <row r="711" spans="1:14">
      <c r="A711" s="290" t="s">
        <v>5</v>
      </c>
      <c r="B711" s="291">
        <v>-266704.18</v>
      </c>
      <c r="C711" s="291">
        <v>-4514.3520153968029</v>
      </c>
      <c r="D711" s="291">
        <v>0</v>
      </c>
      <c r="E711" s="291">
        <v>-12174.108119790488</v>
      </c>
      <c r="F711" s="291">
        <v>-4709.4269082269184</v>
      </c>
      <c r="G711" s="292">
        <f>SUM(PF_AjDef_21[[#This Row],[Fondo General de Participaciones]:[Fondo de Fiscalización y Recaudación]])</f>
        <v>-288102.06704341422</v>
      </c>
      <c r="H711" s="284">
        <v>44682</v>
      </c>
      <c r="I711" s="285"/>
      <c r="J711" s="285"/>
      <c r="K711" s="285"/>
      <c r="L711" s="285"/>
      <c r="M711" s="285"/>
      <c r="N711" s="285"/>
    </row>
    <row r="712" spans="1:14">
      <c r="A712" s="290" t="s">
        <v>6</v>
      </c>
      <c r="B712" s="291">
        <v>-77328.88</v>
      </c>
      <c r="C712" s="291">
        <v>-1308.9025460670562</v>
      </c>
      <c r="D712" s="291">
        <v>-97135.494998211638</v>
      </c>
      <c r="E712" s="291">
        <v>-3529.7914428785984</v>
      </c>
      <c r="F712" s="291">
        <v>-1365.4630497735118</v>
      </c>
      <c r="G712" s="292">
        <f>SUM(PF_AjDef_21[[#This Row],[Fondo General de Participaciones]:[Fondo de Fiscalización y Recaudación]])</f>
        <v>-180668.53203693082</v>
      </c>
      <c r="H712" s="284">
        <v>44682</v>
      </c>
      <c r="I712" s="285"/>
      <c r="J712" s="285"/>
      <c r="K712" s="285"/>
      <c r="L712" s="285"/>
      <c r="M712" s="285"/>
      <c r="N712" s="285"/>
    </row>
    <row r="713" spans="1:14">
      <c r="A713" s="290" t="s">
        <v>333</v>
      </c>
      <c r="B713" s="291">
        <v>-777913.96</v>
      </c>
      <c r="C713" s="291">
        <v>-13167.31303155211</v>
      </c>
      <c r="D713" s="291">
        <v>-112654.11810645857</v>
      </c>
      <c r="E713" s="291">
        <v>-35509.036944065505</v>
      </c>
      <c r="F713" s="291">
        <v>-13736.301043503774</v>
      </c>
      <c r="G713" s="292">
        <f>SUM(PF_AjDef_21[[#This Row],[Fondo General de Participaciones]:[Fondo de Fiscalización y Recaudación]])</f>
        <v>-952980.72912557994</v>
      </c>
      <c r="H713" s="284">
        <v>44682</v>
      </c>
      <c r="I713" s="285"/>
      <c r="J713" s="285"/>
      <c r="K713" s="285"/>
      <c r="L713" s="285"/>
      <c r="M713" s="285"/>
      <c r="N713" s="285"/>
    </row>
    <row r="714" spans="1:14">
      <c r="A714" s="290" t="s">
        <v>334</v>
      </c>
      <c r="B714" s="291">
        <v>-544648.66</v>
      </c>
      <c r="C714" s="291">
        <v>-9218.9622175501499</v>
      </c>
      <c r="D714" s="291">
        <v>-44780.4345298357</v>
      </c>
      <c r="E714" s="291">
        <v>-24861.296240509051</v>
      </c>
      <c r="F714" s="291">
        <v>-9617.3334700488103</v>
      </c>
      <c r="G714" s="292">
        <f>SUM(PF_AjDef_21[[#This Row],[Fondo General de Participaciones]:[Fondo de Fiscalización y Recaudación]])</f>
        <v>-633126.68645794375</v>
      </c>
      <c r="H714" s="284">
        <v>44682</v>
      </c>
      <c r="I714" s="285"/>
      <c r="J714" s="285"/>
      <c r="K714" s="285"/>
      <c r="L714" s="285"/>
      <c r="M714" s="285"/>
      <c r="N714" s="285"/>
    </row>
    <row r="715" spans="1:14">
      <c r="A715" s="290" t="s">
        <v>335</v>
      </c>
      <c r="B715" s="291">
        <v>-202617.22</v>
      </c>
      <c r="C715" s="291">
        <v>-3429.5880026308259</v>
      </c>
      <c r="D715" s="291">
        <v>-53326.719508690199</v>
      </c>
      <c r="E715" s="291">
        <v>-9248.7637224484461</v>
      </c>
      <c r="F715" s="291">
        <v>-3577.7879014829432</v>
      </c>
      <c r="G715" s="292">
        <f>SUM(PF_AjDef_21[[#This Row],[Fondo General de Participaciones]:[Fondo de Fiscalización y Recaudación]])</f>
        <v>-272200.07913525245</v>
      </c>
      <c r="H715" s="284">
        <v>44682</v>
      </c>
      <c r="I715" s="285"/>
      <c r="J715" s="285"/>
      <c r="K715" s="285"/>
      <c r="L715" s="285"/>
      <c r="M715" s="285"/>
      <c r="N715" s="285"/>
    </row>
    <row r="716" spans="1:14">
      <c r="A716" s="290" t="s">
        <v>7</v>
      </c>
      <c r="B716" s="291">
        <v>-264066.03000000003</v>
      </c>
      <c r="C716" s="291">
        <v>-4469.6975035764444</v>
      </c>
      <c r="D716" s="291">
        <v>-105550.89948082593</v>
      </c>
      <c r="E716" s="291">
        <v>-12053.685774992522</v>
      </c>
      <c r="F716" s="291">
        <v>-4662.8427785836639</v>
      </c>
      <c r="G716" s="292">
        <f>SUM(PF_AjDef_21[[#This Row],[Fondo General de Participaciones]:[Fondo de Fiscalización y Recaudación]])</f>
        <v>-390803.15553797857</v>
      </c>
      <c r="H716" s="284">
        <v>44682</v>
      </c>
      <c r="I716" s="285"/>
      <c r="J716" s="285"/>
      <c r="K716" s="285"/>
      <c r="L716" s="285"/>
      <c r="M716" s="285"/>
      <c r="N716" s="285"/>
    </row>
    <row r="717" spans="1:14">
      <c r="A717" s="290" t="s">
        <v>336</v>
      </c>
      <c r="B717" s="291">
        <v>-405335.84</v>
      </c>
      <c r="C717" s="291">
        <v>-6860.8922123828634</v>
      </c>
      <c r="D717" s="291">
        <v>-63028.965909401748</v>
      </c>
      <c r="E717" s="291">
        <v>-18502.155637598375</v>
      </c>
      <c r="F717" s="291">
        <v>-7157.3661711004843</v>
      </c>
      <c r="G717" s="292">
        <f>SUM(PF_AjDef_21[[#This Row],[Fondo General de Participaciones]:[Fondo de Fiscalización y Recaudación]])</f>
        <v>-500885.21993048349</v>
      </c>
      <c r="H717" s="284">
        <v>44682</v>
      </c>
      <c r="I717" s="285"/>
      <c r="J717" s="285"/>
      <c r="K717" s="285"/>
      <c r="L717" s="285"/>
      <c r="M717" s="285"/>
      <c r="N717" s="285"/>
    </row>
    <row r="718" spans="1:14">
      <c r="A718" s="290" t="s">
        <v>8</v>
      </c>
      <c r="B718" s="291">
        <v>-590470.62</v>
      </c>
      <c r="C718" s="291">
        <v>-9994.5648413643867</v>
      </c>
      <c r="D718" s="291">
        <v>-50565.490912757858</v>
      </c>
      <c r="E718" s="291">
        <v>-26952.907654085924</v>
      </c>
      <c r="F718" s="291">
        <v>-10426.451557035456</v>
      </c>
      <c r="G718" s="292">
        <f>SUM(PF_AjDef_21[[#This Row],[Fondo General de Participaciones]:[Fondo de Fiscalización y Recaudación]])</f>
        <v>-688410.03496524354</v>
      </c>
      <c r="H718" s="284">
        <v>44682</v>
      </c>
      <c r="I718" s="285"/>
      <c r="J718" s="285"/>
      <c r="K718" s="285"/>
      <c r="L718" s="285"/>
      <c r="M718" s="285"/>
      <c r="N718" s="285"/>
    </row>
    <row r="719" spans="1:14">
      <c r="A719" s="290" t="s">
        <v>9</v>
      </c>
      <c r="B719" s="291">
        <v>-85515.48</v>
      </c>
      <c r="C719" s="291">
        <v>-1447.4724788312849</v>
      </c>
      <c r="D719" s="291">
        <v>-51597.159860499865</v>
      </c>
      <c r="E719" s="291">
        <v>-3903.4808091199106</v>
      </c>
      <c r="F719" s="291">
        <v>-1510.0208883747828</v>
      </c>
      <c r="G719" s="292">
        <f>SUM(PF_AjDef_21[[#This Row],[Fondo General de Participaciones]:[Fondo de Fiscalización y Recaudación]])</f>
        <v>-143973.61403682583</v>
      </c>
      <c r="H719" s="284">
        <v>44682</v>
      </c>
      <c r="I719" s="285"/>
      <c r="J719" s="285"/>
      <c r="K719" s="285"/>
      <c r="L719" s="285"/>
      <c r="M719" s="285"/>
      <c r="N719" s="285"/>
    </row>
    <row r="720" spans="1:14">
      <c r="A720" s="290" t="s">
        <v>337</v>
      </c>
      <c r="B720" s="291">
        <v>-61738.91</v>
      </c>
      <c r="C720" s="291">
        <v>-1045.0199298927191</v>
      </c>
      <c r="D720" s="291">
        <v>-169425.6107057959</v>
      </c>
      <c r="E720" s="291">
        <v>-2818.164283702095</v>
      </c>
      <c r="F720" s="291">
        <v>-1090.177496279628</v>
      </c>
      <c r="G720" s="292">
        <f>SUM(PF_AjDef_21[[#This Row],[Fondo General de Participaciones]:[Fondo de Fiscalización y Recaudación]])</f>
        <v>-236117.88241567035</v>
      </c>
      <c r="H720" s="284">
        <v>44682</v>
      </c>
      <c r="I720" s="285"/>
      <c r="J720" s="285"/>
      <c r="K720" s="285"/>
      <c r="L720" s="285"/>
      <c r="M720" s="285"/>
      <c r="N720" s="285"/>
    </row>
    <row r="721" spans="1:14">
      <c r="A721" s="290" t="s">
        <v>10</v>
      </c>
      <c r="B721" s="291">
        <v>-551225.89</v>
      </c>
      <c r="C721" s="291">
        <v>-9330.2913125857776</v>
      </c>
      <c r="D721" s="291">
        <v>-31327.899465501509</v>
      </c>
      <c r="E721" s="291">
        <v>-25161.523700667149</v>
      </c>
      <c r="F721" s="291">
        <v>-9733.473335535853</v>
      </c>
      <c r="G721" s="292">
        <f>SUM(PF_AjDef_21[[#This Row],[Fondo General de Participaciones]:[Fondo de Fiscalización y Recaudación]])</f>
        <v>-626779.07781429042</v>
      </c>
      <c r="H721" s="284">
        <v>44682</v>
      </c>
      <c r="I721" s="285"/>
      <c r="J721" s="285"/>
      <c r="K721" s="285"/>
      <c r="L721" s="285"/>
      <c r="M721" s="285"/>
      <c r="N721" s="285"/>
    </row>
    <row r="722" spans="1:14">
      <c r="A722" s="290" t="s">
        <v>338</v>
      </c>
      <c r="B722" s="291">
        <v>-2212433.91</v>
      </c>
      <c r="C722" s="291">
        <v>-37448.627006218703</v>
      </c>
      <c r="D722" s="291">
        <v>-107221.92793929194</v>
      </c>
      <c r="E722" s="291">
        <v>-100989.82812073406</v>
      </c>
      <c r="F722" s="291">
        <v>-39066.862995560572</v>
      </c>
      <c r="G722" s="292">
        <f>SUM(PF_AjDef_21[[#This Row],[Fondo General de Participaciones]:[Fondo de Fiscalización y Recaudación]])</f>
        <v>-2497161.1560618058</v>
      </c>
      <c r="H722" s="284">
        <v>44682</v>
      </c>
      <c r="I722" s="285"/>
      <c r="J722" s="285"/>
      <c r="K722" s="285"/>
      <c r="L722" s="285"/>
      <c r="M722" s="285"/>
      <c r="N722" s="285"/>
    </row>
    <row r="723" spans="1:14">
      <c r="A723" s="290" t="s">
        <v>11</v>
      </c>
      <c r="B723" s="291">
        <v>-189238.71</v>
      </c>
      <c r="C723" s="291">
        <v>-3203.1373816436385</v>
      </c>
      <c r="D723" s="291">
        <v>-572457.9814542064</v>
      </c>
      <c r="E723" s="291">
        <v>-8638.0815394265719</v>
      </c>
      <c r="F723" s="291">
        <v>-3341.5518604687568</v>
      </c>
      <c r="G723" s="292">
        <f>SUM(PF_AjDef_21[[#This Row],[Fondo General de Participaciones]:[Fondo de Fiscalización y Recaudación]])</f>
        <v>-776879.46223574539</v>
      </c>
      <c r="H723" s="284">
        <v>44682</v>
      </c>
      <c r="I723" s="285"/>
      <c r="J723" s="285"/>
      <c r="K723" s="285"/>
      <c r="L723" s="285"/>
      <c r="M723" s="285"/>
      <c r="N723" s="285"/>
    </row>
    <row r="724" spans="1:14">
      <c r="A724" s="290" t="s">
        <v>12</v>
      </c>
      <c r="B724" s="291">
        <v>-3173023.45</v>
      </c>
      <c r="C724" s="291">
        <v>-53707.987044261594</v>
      </c>
      <c r="D724" s="291">
        <v>-148326.96748229122</v>
      </c>
      <c r="E724" s="291">
        <v>-144837.36291346245</v>
      </c>
      <c r="F724" s="291">
        <v>-56028.825069530139</v>
      </c>
      <c r="G724" s="292">
        <f>SUM(PF_AjDef_21[[#This Row],[Fondo General de Participaciones]:[Fondo de Fiscalización y Recaudación]])</f>
        <v>-3575924.5925095454</v>
      </c>
      <c r="H724" s="284">
        <v>44682</v>
      </c>
      <c r="I724" s="285"/>
      <c r="J724" s="285"/>
      <c r="K724" s="285"/>
      <c r="L724" s="285"/>
      <c r="M724" s="285"/>
      <c r="N724" s="285"/>
    </row>
    <row r="725" spans="1:14">
      <c r="A725" s="290" t="s">
        <v>339</v>
      </c>
      <c r="B725" s="291">
        <v>-255183.96</v>
      </c>
      <c r="C725" s="291">
        <v>-4319.3556767300133</v>
      </c>
      <c r="D725" s="291">
        <v>-98148.226417459213</v>
      </c>
      <c r="E725" s="291">
        <v>-11648.250476922531</v>
      </c>
      <c r="F725" s="291">
        <v>-4506.0043569524387</v>
      </c>
      <c r="G725" s="292">
        <f>SUM(PF_AjDef_21[[#This Row],[Fondo General de Participaciones]:[Fondo de Fiscalización y Recaudación]])</f>
        <v>-373805.7969280642</v>
      </c>
      <c r="H725" s="284">
        <v>44682</v>
      </c>
      <c r="I725" s="285"/>
      <c r="J725" s="285"/>
      <c r="K725" s="285"/>
      <c r="L725" s="285"/>
      <c r="M725" s="285"/>
      <c r="N725" s="285"/>
    </row>
    <row r="726" spans="1:14">
      <c r="A726" s="290" t="s">
        <v>13</v>
      </c>
      <c r="B726" s="291">
        <v>-50020.639999999999</v>
      </c>
      <c r="C726" s="291">
        <v>-846.67124788246963</v>
      </c>
      <c r="D726" s="291">
        <v>-66340.58533438282</v>
      </c>
      <c r="E726" s="291">
        <v>-2283.2661871480382</v>
      </c>
      <c r="F726" s="291">
        <v>-883.25773967125758</v>
      </c>
      <c r="G726" s="292">
        <f>SUM(PF_AjDef_21[[#This Row],[Fondo General de Participaciones]:[Fondo de Fiscalización y Recaudación]])</f>
        <v>-120374.42050908459</v>
      </c>
      <c r="H726" s="284">
        <v>44682</v>
      </c>
      <c r="I726" s="285"/>
      <c r="J726" s="285"/>
      <c r="K726" s="285"/>
      <c r="L726" s="285"/>
      <c r="M726" s="285"/>
      <c r="N726" s="285"/>
    </row>
    <row r="727" spans="1:14">
      <c r="A727" s="290" t="s">
        <v>14</v>
      </c>
      <c r="B727" s="291">
        <v>-143081.54999999999</v>
      </c>
      <c r="C727" s="291">
        <v>-2421.8610217163327</v>
      </c>
      <c r="D727" s="291">
        <v>-42559.53568347673</v>
      </c>
      <c r="E727" s="291">
        <v>-6531.169441133914</v>
      </c>
      <c r="F727" s="291">
        <v>-2526.5148629873311</v>
      </c>
      <c r="G727" s="292">
        <f>SUM(PF_AjDef_21[[#This Row],[Fondo General de Participaciones]:[Fondo de Fiscalización y Recaudación]])</f>
        <v>-197120.63100931427</v>
      </c>
      <c r="H727" s="284">
        <v>44682</v>
      </c>
      <c r="I727" s="285"/>
      <c r="J727" s="285"/>
      <c r="K727" s="285"/>
      <c r="L727" s="285"/>
      <c r="M727" s="285"/>
      <c r="N727" s="285"/>
    </row>
    <row r="728" spans="1:14">
      <c r="A728" s="290" t="s">
        <v>15</v>
      </c>
      <c r="B728" s="291">
        <v>-529715.39</v>
      </c>
      <c r="C728" s="291">
        <v>-8966.1950888359006</v>
      </c>
      <c r="D728" s="291">
        <v>-86994.590202679916</v>
      </c>
      <c r="E728" s="291">
        <v>-24179.644844339455</v>
      </c>
      <c r="F728" s="291">
        <v>-9353.6437282160587</v>
      </c>
      <c r="G728" s="292">
        <f>SUM(PF_AjDef_21[[#This Row],[Fondo General de Participaciones]:[Fondo de Fiscalización y Recaudación]])</f>
        <v>-659209.46386407141</v>
      </c>
      <c r="H728" s="284">
        <v>44682</v>
      </c>
      <c r="I728" s="285"/>
      <c r="J728" s="285"/>
      <c r="K728" s="285"/>
      <c r="L728" s="285"/>
      <c r="M728" s="285"/>
      <c r="N728" s="285"/>
    </row>
    <row r="729" spans="1:14">
      <c r="A729" s="290" t="s">
        <v>16</v>
      </c>
      <c r="B729" s="302">
        <v>-3741683.41</v>
      </c>
      <c r="C729" s="302">
        <v>-63333.37508102804</v>
      </c>
      <c r="D729" s="302">
        <v>-155604.87852183869</v>
      </c>
      <c r="E729" s="302">
        <v>-170794.69062181856</v>
      </c>
      <c r="F729" s="302">
        <v>-66070.146895535087</v>
      </c>
      <c r="G729" s="292">
        <f>SUM(PF_AjDef_21[[#This Row],[Fondo General de Participaciones]:[Fondo de Fiscalización y Recaudación]])</f>
        <v>-4197486.5011202199</v>
      </c>
      <c r="H729" s="284">
        <v>44682</v>
      </c>
      <c r="I729" s="285"/>
      <c r="J729" s="285"/>
      <c r="K729" s="285"/>
      <c r="L729" s="285"/>
      <c r="M729" s="285"/>
      <c r="N729" s="285"/>
    </row>
    <row r="730" spans="1:14">
      <c r="A730" s="290" t="s">
        <v>340</v>
      </c>
      <c r="B730" s="302">
        <v>-52135.86</v>
      </c>
      <c r="C730" s="302">
        <v>-882.47441568991519</v>
      </c>
      <c r="D730" s="302">
        <v>-50608.011183101335</v>
      </c>
      <c r="E730" s="302">
        <v>-2379.818612486657</v>
      </c>
      <c r="F730" s="302">
        <v>-920.60803962506543</v>
      </c>
      <c r="G730" s="292">
        <f>SUM(PF_AjDef_21[[#This Row],[Fondo General de Participaciones]:[Fondo de Fiscalización y Recaudación]])</f>
        <v>-106926.77225090298</v>
      </c>
      <c r="H730" s="284">
        <v>44682</v>
      </c>
      <c r="I730" s="285"/>
      <c r="J730" s="285"/>
      <c r="K730" s="285"/>
      <c r="L730" s="285"/>
      <c r="M730" s="285"/>
      <c r="N730" s="285"/>
    </row>
    <row r="731" spans="1:14">
      <c r="A731" s="290" t="s">
        <v>17</v>
      </c>
      <c r="B731" s="302">
        <v>-98996.73</v>
      </c>
      <c r="C731" s="302">
        <v>-1675.6621245392075</v>
      </c>
      <c r="D731" s="302">
        <v>-43083.253365403791</v>
      </c>
      <c r="E731" s="302">
        <v>-4518.8527183529905</v>
      </c>
      <c r="F731" s="302">
        <v>-1748.0711011208084</v>
      </c>
      <c r="G731" s="292">
        <f>SUM(PF_AjDef_21[[#This Row],[Fondo General de Participaciones]:[Fondo de Fiscalización y Recaudación]])</f>
        <v>-150022.56930941678</v>
      </c>
      <c r="H731" s="284">
        <v>44682</v>
      </c>
      <c r="I731" s="285"/>
      <c r="J731" s="285"/>
      <c r="K731" s="285"/>
      <c r="L731" s="285"/>
      <c r="M731" s="285"/>
      <c r="N731" s="285"/>
    </row>
    <row r="732" spans="1:14">
      <c r="A732" s="290" t="s">
        <v>18</v>
      </c>
      <c r="B732" s="302">
        <v>-74781.399999999994</v>
      </c>
      <c r="C732" s="302">
        <v>-1265.7828631863642</v>
      </c>
      <c r="D732" s="302">
        <v>-132886.83867768454</v>
      </c>
      <c r="E732" s="302">
        <v>-3413.5081579929206</v>
      </c>
      <c r="F732" s="302">
        <v>-1320.4800723406604</v>
      </c>
      <c r="G732" s="292">
        <f>SUM(PF_AjDef_21[[#This Row],[Fondo General de Participaciones]:[Fondo de Fiscalización y Recaudación]])</f>
        <v>-213668.00977120447</v>
      </c>
      <c r="H732" s="284">
        <v>44682</v>
      </c>
      <c r="I732" s="285"/>
      <c r="J732" s="285"/>
      <c r="K732" s="285"/>
      <c r="L732" s="285"/>
      <c r="M732" s="285"/>
      <c r="N732" s="285"/>
    </row>
    <row r="733" spans="1:14">
      <c r="A733" s="290" t="s">
        <v>19</v>
      </c>
      <c r="B733" s="302">
        <v>-87407.46</v>
      </c>
      <c r="C733" s="302">
        <v>-1479.4970016985501</v>
      </c>
      <c r="D733" s="302">
        <v>-58290.421271451727</v>
      </c>
      <c r="E733" s="302">
        <v>-3989.8431491725</v>
      </c>
      <c r="F733" s="302">
        <v>-1543.4292599860009</v>
      </c>
      <c r="G733" s="292">
        <f>SUM(PF_AjDef_21[[#This Row],[Fondo General de Participaciones]:[Fondo de Fiscalización y Recaudación]])</f>
        <v>-152710.65068230877</v>
      </c>
      <c r="H733" s="284">
        <v>44682</v>
      </c>
      <c r="I733" s="285"/>
      <c r="J733" s="285"/>
      <c r="K733" s="285"/>
      <c r="L733" s="285"/>
      <c r="M733" s="285"/>
      <c r="N733" s="285"/>
    </row>
    <row r="734" spans="1:14">
      <c r="A734" s="290" t="s">
        <v>20</v>
      </c>
      <c r="B734" s="302">
        <v>-91189.68</v>
      </c>
      <c r="C734" s="302">
        <v>-1543.5166101703335</v>
      </c>
      <c r="D734" s="302">
        <v>-54865.41204214529</v>
      </c>
      <c r="E734" s="302">
        <v>-4162.4884441481599</v>
      </c>
      <c r="F734" s="302">
        <v>-1610.2152938980389</v>
      </c>
      <c r="G734" s="292">
        <f>SUM(PF_AjDef_21[[#This Row],[Fondo General de Participaciones]:[Fondo de Fiscalización y Recaudación]])</f>
        <v>-153371.31239036183</v>
      </c>
      <c r="H734" s="284">
        <v>44682</v>
      </c>
      <c r="I734" s="285"/>
      <c r="J734" s="285"/>
      <c r="K734" s="285"/>
      <c r="L734" s="285"/>
      <c r="M734" s="285"/>
      <c r="N734" s="285"/>
    </row>
    <row r="735" spans="1:14">
      <c r="A735" s="290" t="s">
        <v>341</v>
      </c>
      <c r="B735" s="302">
        <v>-2724187.13</v>
      </c>
      <c r="C735" s="302">
        <v>-46110.786511146762</v>
      </c>
      <c r="D735" s="302">
        <v>0</v>
      </c>
      <c r="E735" s="302">
        <v>-124349.56302935434</v>
      </c>
      <c r="F735" s="302">
        <v>-48103.333106160942</v>
      </c>
      <c r="G735" s="292">
        <f>SUM(PF_AjDef_21[[#This Row],[Fondo General de Participaciones]:[Fondo de Fiscalización y Recaudación]])</f>
        <v>-2942750.8126466624</v>
      </c>
      <c r="H735" s="284">
        <v>44682</v>
      </c>
      <c r="I735" s="285"/>
      <c r="J735" s="285"/>
      <c r="K735" s="285"/>
      <c r="L735" s="285"/>
      <c r="M735" s="285"/>
      <c r="N735" s="285"/>
    </row>
    <row r="736" spans="1:14">
      <c r="A736" s="290" t="s">
        <v>21</v>
      </c>
      <c r="B736" s="302">
        <v>-216845.18</v>
      </c>
      <c r="C736" s="302">
        <v>-3670.4166797591142</v>
      </c>
      <c r="D736" s="302">
        <v>-49773.02879171817</v>
      </c>
      <c r="E736" s="302">
        <v>-9898.2200217592545</v>
      </c>
      <c r="F736" s="302">
        <v>-3829.0233054728033</v>
      </c>
      <c r="G736" s="292">
        <f>SUM(PF_AjDef_21[[#This Row],[Fondo General de Participaciones]:[Fondo de Fiscalización y Recaudación]])</f>
        <v>-284015.86879870936</v>
      </c>
      <c r="H736" s="284">
        <v>44682</v>
      </c>
      <c r="I736" s="285"/>
      <c r="J736" s="285"/>
      <c r="K736" s="285"/>
      <c r="L736" s="285"/>
      <c r="M736" s="285"/>
      <c r="N736" s="285"/>
    </row>
    <row r="737" spans="1:14">
      <c r="A737" s="290" t="s">
        <v>22</v>
      </c>
      <c r="B737" s="302">
        <v>-606932.56999999995</v>
      </c>
      <c r="C737" s="302">
        <v>-10273.206943587646</v>
      </c>
      <c r="D737" s="302">
        <v>-78499.66814161044</v>
      </c>
      <c r="E737" s="302">
        <v>-27704.337553132798</v>
      </c>
      <c r="F737" s="302">
        <v>-10717.134385822299</v>
      </c>
      <c r="G737" s="292">
        <f>SUM(PF_AjDef_21[[#This Row],[Fondo General de Participaciones]:[Fondo de Fiscalización y Recaudación]])</f>
        <v>-734126.91702415317</v>
      </c>
      <c r="H737" s="284">
        <v>44682</v>
      </c>
      <c r="I737" s="285"/>
      <c r="J737" s="285"/>
      <c r="K737" s="285"/>
      <c r="L737" s="285"/>
      <c r="M737" s="285"/>
      <c r="N737" s="285"/>
    </row>
    <row r="738" spans="1:14">
      <c r="A738" s="290" t="s">
        <v>342</v>
      </c>
      <c r="B738" s="302">
        <v>-110423.03999999999</v>
      </c>
      <c r="C738" s="302">
        <v>-1869.0688310302723</v>
      </c>
      <c r="D738" s="302">
        <v>-72421.013183579707</v>
      </c>
      <c r="E738" s="302">
        <v>-5040.4235103258552</v>
      </c>
      <c r="F738" s="302">
        <v>-1949.8353287827281</v>
      </c>
      <c r="G738" s="292">
        <f>SUM(PF_AjDef_21[[#This Row],[Fondo General de Participaciones]:[Fondo de Fiscalización y Recaudación]])</f>
        <v>-191703.38085371858</v>
      </c>
      <c r="H738" s="284">
        <v>44682</v>
      </c>
      <c r="I738" s="285"/>
      <c r="J738" s="285"/>
      <c r="K738" s="285"/>
      <c r="L738" s="285"/>
      <c r="M738" s="285"/>
      <c r="N738" s="285"/>
    </row>
    <row r="739" spans="1:14">
      <c r="A739" s="290" t="s">
        <v>23</v>
      </c>
      <c r="B739" s="302">
        <v>-20232.87</v>
      </c>
      <c r="C739" s="302">
        <v>-342.47049536233447</v>
      </c>
      <c r="D739" s="302">
        <v>-63189.543427636549</v>
      </c>
      <c r="E739" s="302">
        <v>-923.55953283204394</v>
      </c>
      <c r="F739" s="302">
        <v>-357.26938453899339</v>
      </c>
      <c r="G739" s="292">
        <f>SUM(PF_AjDef_21[[#This Row],[Fondo General de Participaciones]:[Fondo de Fiscalización y Recaudación]])</f>
        <v>-85045.712840369917</v>
      </c>
      <c r="H739" s="284">
        <v>44682</v>
      </c>
      <c r="I739" s="285"/>
      <c r="J739" s="285"/>
      <c r="K739" s="285"/>
      <c r="L739" s="285"/>
      <c r="M739" s="285"/>
      <c r="N739" s="285"/>
    </row>
    <row r="740" spans="1:14">
      <c r="A740" s="290" t="s">
        <v>24</v>
      </c>
      <c r="B740" s="302">
        <v>-157570.29999999999</v>
      </c>
      <c r="C740" s="302">
        <v>-2667.1040863313374</v>
      </c>
      <c r="D740" s="302">
        <v>-100683.81989565141</v>
      </c>
      <c r="E740" s="302">
        <v>-7192.5302685724891</v>
      </c>
      <c r="F740" s="302">
        <v>-2782.3554096737234</v>
      </c>
      <c r="G740" s="292">
        <f>SUM(PF_AjDef_21[[#This Row],[Fondo General de Participaciones]:[Fondo de Fiscalización y Recaudación]])</f>
        <v>-270896.10966022895</v>
      </c>
      <c r="H740" s="284">
        <v>44682</v>
      </c>
      <c r="I740" s="285"/>
      <c r="J740" s="285"/>
      <c r="K740" s="285"/>
      <c r="L740" s="285"/>
      <c r="M740" s="285"/>
      <c r="N740" s="285"/>
    </row>
    <row r="741" spans="1:14">
      <c r="A741" s="290" t="s">
        <v>25</v>
      </c>
      <c r="B741" s="302">
        <v>-205745.68</v>
      </c>
      <c r="C741" s="302">
        <v>-3482.5416406393479</v>
      </c>
      <c r="D741" s="302">
        <v>-32430.161428060383</v>
      </c>
      <c r="E741" s="302">
        <v>-9391.5667897000221</v>
      </c>
      <c r="F741" s="302">
        <v>-3633.029780466969</v>
      </c>
      <c r="G741" s="292">
        <f>SUM(PF_AjDef_21[[#This Row],[Fondo General de Participaciones]:[Fondo de Fiscalización y Recaudación]])</f>
        <v>-254682.9796388667</v>
      </c>
      <c r="H741" s="284">
        <v>44682</v>
      </c>
      <c r="I741" s="285"/>
      <c r="J741" s="285"/>
      <c r="K741" s="285"/>
      <c r="L741" s="285"/>
      <c r="M741" s="285"/>
      <c r="N741" s="285"/>
    </row>
    <row r="742" spans="1:14">
      <c r="A742" s="290" t="s">
        <v>26</v>
      </c>
      <c r="B742" s="302">
        <v>-471180.2</v>
      </c>
      <c r="C742" s="302">
        <v>-7975.4028418895932</v>
      </c>
      <c r="D742" s="302">
        <v>-97381.590238663135</v>
      </c>
      <c r="E742" s="302">
        <v>-21507.719416850552</v>
      </c>
      <c r="F742" s="302">
        <v>-8320.0372100895802</v>
      </c>
      <c r="G742" s="292">
        <f>SUM(PF_AjDef_21[[#This Row],[Fondo General de Participaciones]:[Fondo de Fiscalización y Recaudación]])</f>
        <v>-606364.94970749295</v>
      </c>
      <c r="H742" s="284">
        <v>44682</v>
      </c>
      <c r="I742" s="285"/>
      <c r="J742" s="285"/>
      <c r="K742" s="285"/>
      <c r="L742" s="285"/>
      <c r="M742" s="285"/>
      <c r="N742" s="285"/>
    </row>
    <row r="743" spans="1:14">
      <c r="A743" s="290" t="s">
        <v>27</v>
      </c>
      <c r="B743" s="302">
        <v>-16096415.060000001</v>
      </c>
      <c r="C743" s="302">
        <v>-272454.9834080874</v>
      </c>
      <c r="D743" s="302">
        <v>0</v>
      </c>
      <c r="E743" s="302">
        <v>-734744.74619459442</v>
      </c>
      <c r="F743" s="302">
        <v>-284228.35121549177</v>
      </c>
      <c r="G743" s="292">
        <f>SUM(PF_AjDef_21[[#This Row],[Fondo General de Participaciones]:[Fondo de Fiscalización y Recaudación]])</f>
        <v>-17387843.140818175</v>
      </c>
      <c r="H743" s="284">
        <v>44682</v>
      </c>
      <c r="I743" s="285"/>
      <c r="J743" s="285"/>
      <c r="K743" s="285"/>
      <c r="L743" s="285"/>
      <c r="M743" s="285"/>
      <c r="N743" s="285"/>
    </row>
    <row r="744" spans="1:14">
      <c r="A744" s="290" t="s">
        <v>343</v>
      </c>
      <c r="B744" s="302">
        <v>-103452.5</v>
      </c>
      <c r="C744" s="302">
        <v>-1751.0824533448754</v>
      </c>
      <c r="D744" s="302">
        <v>-44445.172654793874</v>
      </c>
      <c r="E744" s="302">
        <v>-4722.2429799406536</v>
      </c>
      <c r="F744" s="302">
        <v>-1826.7505050958025</v>
      </c>
      <c r="G744" s="292">
        <f>SUM(PF_AjDef_21[[#This Row],[Fondo General de Participaciones]:[Fondo de Fiscalización y Recaudación]])</f>
        <v>-156197.74859317523</v>
      </c>
      <c r="H744" s="284">
        <v>44682</v>
      </c>
      <c r="I744" s="285"/>
      <c r="J744" s="285"/>
      <c r="K744" s="285"/>
      <c r="L744" s="285"/>
      <c r="M744" s="285"/>
      <c r="N744" s="285"/>
    </row>
    <row r="745" spans="1:14">
      <c r="A745" s="290" t="s">
        <v>344</v>
      </c>
      <c r="B745" s="302">
        <v>-758106.72</v>
      </c>
      <c r="C745" s="302">
        <v>-12832.047002995017</v>
      </c>
      <c r="D745" s="302">
        <v>-77102.850547963317</v>
      </c>
      <c r="E745" s="302">
        <v>-34604.906103885987</v>
      </c>
      <c r="F745" s="302">
        <v>-13386.547446328352</v>
      </c>
      <c r="G745" s="292">
        <f>SUM(PF_AjDef_21[[#This Row],[Fondo General de Participaciones]:[Fondo de Fiscalización y Recaudación]])</f>
        <v>-896033.07110117259</v>
      </c>
      <c r="H745" s="284">
        <v>44682</v>
      </c>
      <c r="I745" s="285"/>
      <c r="J745" s="285"/>
      <c r="K745" s="285"/>
      <c r="L745" s="285"/>
      <c r="M745" s="285"/>
      <c r="N745" s="285"/>
    </row>
    <row r="746" spans="1:14">
      <c r="A746" s="290" t="s">
        <v>345</v>
      </c>
      <c r="B746" s="302">
        <v>-115894.32</v>
      </c>
      <c r="C746" s="302">
        <v>-1961.6780895953245</v>
      </c>
      <c r="D746" s="302">
        <v>-48503.792036276369</v>
      </c>
      <c r="E746" s="302">
        <v>-5290.1681298901494</v>
      </c>
      <c r="F746" s="302">
        <v>-2046.4464332667601</v>
      </c>
      <c r="G746" s="292">
        <f>SUM(PF_AjDef_21[[#This Row],[Fondo General de Participaciones]:[Fondo de Fiscalización y Recaudación]])</f>
        <v>-173696.40468902863</v>
      </c>
      <c r="H746" s="284">
        <v>44682</v>
      </c>
      <c r="I746" s="285"/>
      <c r="J746" s="285"/>
      <c r="K746" s="285"/>
      <c r="L746" s="285"/>
      <c r="M746" s="285"/>
      <c r="N746" s="285"/>
    </row>
    <row r="747" spans="1:14">
      <c r="A747" s="290" t="s">
        <v>28</v>
      </c>
      <c r="B747" s="302">
        <v>-106950.66</v>
      </c>
      <c r="C747" s="302">
        <v>-1810.2937917369593</v>
      </c>
      <c r="D747" s="302">
        <v>-87000.510527220802</v>
      </c>
      <c r="E747" s="302">
        <v>-4881.9215413475167</v>
      </c>
      <c r="F747" s="302">
        <v>-1888.5204932014597</v>
      </c>
      <c r="G747" s="292">
        <f>SUM(PF_AjDef_21[[#This Row],[Fondo General de Participaciones]:[Fondo de Fiscalización y Recaudación]])</f>
        <v>-202531.90635350673</v>
      </c>
      <c r="H747" s="284">
        <v>44682</v>
      </c>
      <c r="I747" s="285"/>
      <c r="J747" s="285"/>
      <c r="K747" s="285"/>
      <c r="L747" s="285"/>
      <c r="M747" s="285"/>
      <c r="N747" s="285"/>
    </row>
    <row r="748" spans="1:14">
      <c r="A748" s="290" t="s">
        <v>29</v>
      </c>
      <c r="B748" s="302">
        <v>-282667.23</v>
      </c>
      <c r="C748" s="302">
        <v>-4784.5495339718391</v>
      </c>
      <c r="D748" s="302">
        <v>-73547.148415630538</v>
      </c>
      <c r="E748" s="302">
        <v>-12902.76503303354</v>
      </c>
      <c r="F748" s="302">
        <v>-4991.3002446821774</v>
      </c>
      <c r="G748" s="292">
        <f>SUM(PF_AjDef_21[[#This Row],[Fondo General de Participaciones]:[Fondo de Fiscalización y Recaudación]])</f>
        <v>-378892.9932273181</v>
      </c>
      <c r="H748" s="284">
        <v>44682</v>
      </c>
      <c r="I748" s="285"/>
      <c r="J748" s="285"/>
      <c r="K748" s="285"/>
      <c r="L748" s="285"/>
      <c r="M748" s="285"/>
      <c r="N748" s="285"/>
    </row>
    <row r="749" spans="1:14">
      <c r="A749" s="290" t="s">
        <v>30</v>
      </c>
      <c r="B749" s="302">
        <v>-580555.18999999994</v>
      </c>
      <c r="C749" s="302">
        <v>-9826.7319149239047</v>
      </c>
      <c r="D749" s="302">
        <v>-77964.814902126091</v>
      </c>
      <c r="E749" s="302">
        <v>-26500.303119574968</v>
      </c>
      <c r="F749" s="302">
        <v>-10251.366207649869</v>
      </c>
      <c r="G749" s="292">
        <f>SUM(PF_AjDef_21[[#This Row],[Fondo General de Participaciones]:[Fondo de Fiscalización y Recaudación]])</f>
        <v>-705098.40614427475</v>
      </c>
      <c r="H749" s="284">
        <v>44682</v>
      </c>
      <c r="I749" s="285"/>
      <c r="J749" s="285"/>
      <c r="K749" s="285"/>
      <c r="L749" s="285"/>
      <c r="M749" s="285"/>
      <c r="N749" s="285"/>
    </row>
    <row r="750" spans="1:14">
      <c r="A750" s="290" t="s">
        <v>346</v>
      </c>
      <c r="B750" s="302">
        <v>-3826692.36</v>
      </c>
      <c r="C750" s="302">
        <v>-64772.273832737934</v>
      </c>
      <c r="D750" s="302">
        <v>-237635.24666105228</v>
      </c>
      <c r="E750" s="302">
        <v>-174675.05017663457</v>
      </c>
      <c r="F750" s="302">
        <v>-67571.223567536945</v>
      </c>
      <c r="G750" s="292">
        <f>SUM(PF_AjDef_21[[#This Row],[Fondo General de Participaciones]:[Fondo de Fiscalización y Recaudación]])</f>
        <v>-4371346.1542379614</v>
      </c>
      <c r="H750" s="284">
        <v>44682</v>
      </c>
      <c r="I750" s="285"/>
      <c r="J750" s="285"/>
      <c r="K750" s="285"/>
      <c r="L750" s="285"/>
      <c r="M750" s="285"/>
      <c r="N750" s="285"/>
    </row>
    <row r="751" spans="1:14">
      <c r="A751" s="290" t="s">
        <v>347</v>
      </c>
      <c r="B751" s="302">
        <v>-7299072.3600000003</v>
      </c>
      <c r="C751" s="302">
        <v>-123547.30104156621</v>
      </c>
      <c r="D751" s="302">
        <v>-422646.12593896408</v>
      </c>
      <c r="E751" s="302">
        <v>-333176.98656606104</v>
      </c>
      <c r="F751" s="302">
        <v>-128886.04654212399</v>
      </c>
      <c r="G751" s="292">
        <f>SUM(PF_AjDef_21[[#This Row],[Fondo General de Participaciones]:[Fondo de Fiscalización y Recaudación]])</f>
        <v>-8307328.8200887153</v>
      </c>
      <c r="H751" s="284">
        <v>44682</v>
      </c>
      <c r="I751" s="285"/>
      <c r="J751" s="285"/>
      <c r="K751" s="285"/>
      <c r="L751" s="285"/>
      <c r="M751" s="285"/>
      <c r="N751" s="285"/>
    </row>
    <row r="752" spans="1:14">
      <c r="A752" s="290" t="s">
        <v>31</v>
      </c>
      <c r="B752" s="302">
        <v>-2048367.51</v>
      </c>
      <c r="C752" s="302">
        <v>-34671.567099185144</v>
      </c>
      <c r="D752" s="302">
        <v>-141000.87064478977</v>
      </c>
      <c r="E752" s="302">
        <v>-93500.773778481962</v>
      </c>
      <c r="F752" s="302">
        <v>-36169.800336880769</v>
      </c>
      <c r="G752" s="292">
        <f>SUM(PF_AjDef_21[[#This Row],[Fondo General de Participaciones]:[Fondo de Fiscalización y Recaudación]])</f>
        <v>-2353710.5218593376</v>
      </c>
      <c r="H752" s="284">
        <v>44682</v>
      </c>
      <c r="I752" s="285"/>
      <c r="J752" s="285"/>
      <c r="K752" s="285"/>
      <c r="L752" s="285"/>
      <c r="M752" s="285"/>
      <c r="N752" s="285"/>
    </row>
    <row r="753" spans="1:14">
      <c r="A753" s="290" t="s">
        <v>32</v>
      </c>
      <c r="B753" s="302">
        <v>-908082.26</v>
      </c>
      <c r="C753" s="302">
        <v>-15370.598791283941</v>
      </c>
      <c r="D753" s="302">
        <v>-130812.51480528071</v>
      </c>
      <c r="E753" s="302">
        <v>-41450.762127721202</v>
      </c>
      <c r="F753" s="302">
        <v>-16034.79553573761</v>
      </c>
      <c r="G753" s="292">
        <f>SUM(PF_AjDef_21[[#This Row],[Fondo General de Participaciones]:[Fondo de Fiscalización y Recaudación]])</f>
        <v>-1111750.9312600235</v>
      </c>
      <c r="H753" s="284">
        <v>44682</v>
      </c>
      <c r="I753" s="285"/>
      <c r="J753" s="285"/>
      <c r="K753" s="285"/>
      <c r="L753" s="285"/>
      <c r="M753" s="285"/>
      <c r="N753" s="285"/>
    </row>
    <row r="754" spans="1:14">
      <c r="A754" s="290" t="s">
        <v>33</v>
      </c>
      <c r="B754" s="302">
        <v>-160954.9</v>
      </c>
      <c r="C754" s="302">
        <v>-2724.3931929372311</v>
      </c>
      <c r="D754" s="302">
        <v>-43015.710190052356</v>
      </c>
      <c r="E754" s="302">
        <v>-7347.0250389243865</v>
      </c>
      <c r="F754" s="302">
        <v>-2842.1201022094165</v>
      </c>
      <c r="G754" s="292">
        <f>SUM(PF_AjDef_21[[#This Row],[Fondo General de Participaciones]:[Fondo de Fiscalización y Recaudación]])</f>
        <v>-216884.14852412336</v>
      </c>
      <c r="H754" s="284">
        <v>44682</v>
      </c>
      <c r="I754" s="285"/>
      <c r="J754" s="285"/>
      <c r="K754" s="285"/>
      <c r="L754" s="285"/>
      <c r="M754" s="285"/>
      <c r="N754" s="285"/>
    </row>
    <row r="755" spans="1:14">
      <c r="A755" s="290" t="s">
        <v>34</v>
      </c>
      <c r="B755" s="302">
        <v>-137481.17000000001</v>
      </c>
      <c r="C755" s="302">
        <v>-2327.0665497252562</v>
      </c>
      <c r="D755" s="302">
        <v>-35484.636629379485</v>
      </c>
      <c r="E755" s="302">
        <v>-6275.5318330692753</v>
      </c>
      <c r="F755" s="302">
        <v>-2427.6241172893133</v>
      </c>
      <c r="G755" s="292">
        <f>SUM(PF_AjDef_21[[#This Row],[Fondo General de Participaciones]:[Fondo de Fiscalización y Recaudación]])</f>
        <v>-183996.02912946336</v>
      </c>
      <c r="H755" s="284">
        <v>44682</v>
      </c>
      <c r="I755" s="285"/>
      <c r="J755" s="285"/>
      <c r="K755" s="285"/>
      <c r="L755" s="285"/>
      <c r="M755" s="285"/>
      <c r="N755" s="285"/>
    </row>
    <row r="756" spans="1:14">
      <c r="A756" s="293" t="s">
        <v>36</v>
      </c>
      <c r="B756" s="294">
        <f>SUBTOTAL(109,B705:B755)</f>
        <v>-57169621.149999991</v>
      </c>
      <c r="C756" s="294">
        <f t="shared" ref="C756:G756" si="22">SUBTOTAL(109,C705:C755)</f>
        <v>-967678.09034195531</v>
      </c>
      <c r="D756" s="294">
        <f t="shared" si="22"/>
        <v>-4940937.1572242677</v>
      </c>
      <c r="E756" s="294">
        <f t="shared" si="22"/>
        <v>-2609592.1755317217</v>
      </c>
      <c r="F756" s="294">
        <f t="shared" si="22"/>
        <v>-1009493.5489335058</v>
      </c>
      <c r="G756" s="294">
        <f t="shared" si="22"/>
        <v>-66697322.122031458</v>
      </c>
      <c r="H756" s="284">
        <v>44682</v>
      </c>
      <c r="I756" s="285"/>
      <c r="J756" s="285"/>
      <c r="K756" s="285"/>
      <c r="L756" s="285"/>
      <c r="M756" s="285"/>
      <c r="N756" s="285"/>
    </row>
    <row r="760" spans="1:14">
      <c r="A760" s="282" t="s">
        <v>383</v>
      </c>
    </row>
    <row r="761" spans="1:14">
      <c r="A761" s="314" t="s">
        <v>384</v>
      </c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</row>
    <row r="762" spans="1:14" ht="63">
      <c r="A762" s="286" t="s">
        <v>206</v>
      </c>
      <c r="B762" s="287" t="s">
        <v>207</v>
      </c>
      <c r="C762" s="287" t="s">
        <v>208</v>
      </c>
      <c r="D762" s="287" t="s">
        <v>209</v>
      </c>
      <c r="E762" s="287" t="s">
        <v>210</v>
      </c>
      <c r="F762" s="287" t="s">
        <v>211</v>
      </c>
      <c r="G762" s="288" t="s">
        <v>212</v>
      </c>
      <c r="H762" s="287" t="s">
        <v>213</v>
      </c>
      <c r="I762" s="288" t="s">
        <v>329</v>
      </c>
      <c r="J762" s="288" t="s">
        <v>353</v>
      </c>
      <c r="K762" s="288" t="s">
        <v>330</v>
      </c>
      <c r="L762" s="287" t="s">
        <v>153</v>
      </c>
      <c r="M762" s="284" t="s">
        <v>356</v>
      </c>
      <c r="N762" s="285"/>
    </row>
    <row r="763" spans="1:14">
      <c r="A763" s="290" t="s">
        <v>1</v>
      </c>
      <c r="B763" s="291">
        <v>666828.19999999995</v>
      </c>
      <c r="C763" s="291">
        <v>88694.66</v>
      </c>
      <c r="D763" s="291">
        <v>369836.7</v>
      </c>
      <c r="E763" s="291">
        <v>22446.1</v>
      </c>
      <c r="F763" s="291">
        <v>19369.13</v>
      </c>
      <c r="G763" s="291">
        <v>25147.49</v>
      </c>
      <c r="H763" s="291">
        <v>4341.6099999999997</v>
      </c>
      <c r="I763" s="291">
        <v>8148.44</v>
      </c>
      <c r="J763" s="291"/>
      <c r="K763" s="291">
        <v>1869.17</v>
      </c>
      <c r="L763" s="292">
        <f t="shared" ref="L763:L813" si="23">SUM(B763:K763)</f>
        <v>1206681.5</v>
      </c>
      <c r="M763" s="284">
        <v>44713</v>
      </c>
      <c r="N763" s="285"/>
    </row>
    <row r="764" spans="1:14" ht="15" customHeight="1">
      <c r="A764" s="290" t="s">
        <v>2</v>
      </c>
      <c r="B764" s="291">
        <v>1282944.98</v>
      </c>
      <c r="C764" s="291">
        <v>170644.21</v>
      </c>
      <c r="D764" s="291">
        <v>371820.49</v>
      </c>
      <c r="E764" s="291">
        <v>43185.21</v>
      </c>
      <c r="F764" s="291">
        <v>37265.25</v>
      </c>
      <c r="G764" s="291">
        <v>47792.79</v>
      </c>
      <c r="H764" s="302">
        <v>8338.42</v>
      </c>
      <c r="I764" s="302">
        <v>10691.33</v>
      </c>
      <c r="J764" s="291"/>
      <c r="K764" s="302">
        <v>1756.94</v>
      </c>
      <c r="L764" s="292">
        <f t="shared" si="23"/>
        <v>1974439.6199999999</v>
      </c>
      <c r="M764" s="284">
        <v>44713</v>
      </c>
      <c r="N764" s="285"/>
    </row>
    <row r="765" spans="1:14">
      <c r="A765" s="290" t="s">
        <v>331</v>
      </c>
      <c r="B765" s="291">
        <v>1346282.62</v>
      </c>
      <c r="C765" s="291">
        <v>179068.73</v>
      </c>
      <c r="D765" s="291">
        <v>173048</v>
      </c>
      <c r="E765" s="291">
        <v>45317.22</v>
      </c>
      <c r="F765" s="291">
        <v>39105</v>
      </c>
      <c r="G765" s="291">
        <v>52003.98</v>
      </c>
      <c r="H765" s="302">
        <v>8795.99</v>
      </c>
      <c r="I765" s="302">
        <v>9358.0400000000009</v>
      </c>
      <c r="J765" s="291"/>
      <c r="K765" s="302">
        <v>100.51</v>
      </c>
      <c r="L765" s="292">
        <f t="shared" si="23"/>
        <v>1853080.09</v>
      </c>
      <c r="M765" s="284">
        <v>44713</v>
      </c>
      <c r="N765" s="285"/>
    </row>
    <row r="766" spans="1:14">
      <c r="A766" s="290" t="s">
        <v>3</v>
      </c>
      <c r="B766" s="291">
        <v>3713944.09</v>
      </c>
      <c r="C766" s="291">
        <v>493990.82</v>
      </c>
      <c r="D766" s="291">
        <v>366413.48</v>
      </c>
      <c r="E766" s="291">
        <v>125015.07</v>
      </c>
      <c r="F766" s="291">
        <v>107877.63</v>
      </c>
      <c r="G766" s="291">
        <v>157390.28</v>
      </c>
      <c r="H766" s="302">
        <v>24610.52</v>
      </c>
      <c r="I766" s="302">
        <v>90652.38</v>
      </c>
      <c r="J766" s="291"/>
      <c r="K766" s="302">
        <v>130350.88</v>
      </c>
      <c r="L766" s="292">
        <f t="shared" si="23"/>
        <v>5210245.1500000004</v>
      </c>
      <c r="M766" s="284">
        <v>44713</v>
      </c>
      <c r="N766" s="285"/>
    </row>
    <row r="767" spans="1:14">
      <c r="A767" s="290" t="s">
        <v>332</v>
      </c>
      <c r="B767" s="291">
        <v>4662314.8899999997</v>
      </c>
      <c r="C767" s="291">
        <v>620133.39</v>
      </c>
      <c r="D767" s="291">
        <v>106636.98</v>
      </c>
      <c r="E767" s="291">
        <v>156938.18</v>
      </c>
      <c r="F767" s="291">
        <v>135424.63</v>
      </c>
      <c r="G767" s="291">
        <v>176605.62</v>
      </c>
      <c r="H767" s="302">
        <v>30374.89</v>
      </c>
      <c r="I767" s="302">
        <v>54743.46</v>
      </c>
      <c r="J767" s="291"/>
      <c r="K767" s="302">
        <v>19096.330000000002</v>
      </c>
      <c r="L767" s="292">
        <f t="shared" si="23"/>
        <v>5962268.3699999992</v>
      </c>
      <c r="M767" s="284">
        <v>44713</v>
      </c>
      <c r="N767" s="285"/>
    </row>
    <row r="768" spans="1:14">
      <c r="A768" s="290" t="s">
        <v>4</v>
      </c>
      <c r="B768" s="291">
        <v>32013132.670000002</v>
      </c>
      <c r="C768" s="291">
        <v>4258059.13</v>
      </c>
      <c r="D768" s="291">
        <v>856208.92</v>
      </c>
      <c r="E768" s="291">
        <v>1077594.07</v>
      </c>
      <c r="F768" s="291">
        <v>929874.25</v>
      </c>
      <c r="G768" s="291">
        <v>1600141.09</v>
      </c>
      <c r="H768" s="302">
        <v>218172.24</v>
      </c>
      <c r="I768" s="302">
        <v>1516345.37</v>
      </c>
      <c r="J768" s="291"/>
      <c r="K768" s="302">
        <v>1533686.69</v>
      </c>
      <c r="L768" s="292">
        <f t="shared" si="23"/>
        <v>44003214.430000007</v>
      </c>
      <c r="M768" s="284">
        <v>44713</v>
      </c>
      <c r="N768" s="285"/>
    </row>
    <row r="769" spans="1:14">
      <c r="A769" s="290" t="s">
        <v>5</v>
      </c>
      <c r="B769" s="291">
        <v>5322062.57</v>
      </c>
      <c r="C769" s="291">
        <v>707886.27</v>
      </c>
      <c r="D769" s="291">
        <v>252318.78</v>
      </c>
      <c r="E769" s="291">
        <v>179145.95</v>
      </c>
      <c r="F769" s="291">
        <v>154588.09</v>
      </c>
      <c r="G769" s="291">
        <v>192758.77</v>
      </c>
      <c r="H769" s="302">
        <v>34454.019999999997</v>
      </c>
      <c r="I769" s="302">
        <v>48505.86</v>
      </c>
      <c r="J769" s="291"/>
      <c r="K769" s="302">
        <v>5764.76</v>
      </c>
      <c r="L769" s="292">
        <f t="shared" si="23"/>
        <v>6897485.0699999994</v>
      </c>
      <c r="M769" s="284">
        <v>44713</v>
      </c>
      <c r="N769" s="285"/>
    </row>
    <row r="770" spans="1:14">
      <c r="A770" s="290" t="s">
        <v>6</v>
      </c>
      <c r="B770" s="291">
        <v>846236.15</v>
      </c>
      <c r="C770" s="291">
        <v>112557.67</v>
      </c>
      <c r="D770" s="291">
        <v>347049.98</v>
      </c>
      <c r="E770" s="291">
        <v>28485.16</v>
      </c>
      <c r="F770" s="291">
        <v>24580.33</v>
      </c>
      <c r="G770" s="291">
        <v>35385.58</v>
      </c>
      <c r="H770" s="302">
        <v>5595.79</v>
      </c>
      <c r="I770" s="302">
        <v>12787.04</v>
      </c>
      <c r="J770" s="291"/>
      <c r="K770" s="302">
        <v>920.09</v>
      </c>
      <c r="L770" s="292">
        <f t="shared" si="23"/>
        <v>1413597.7900000003</v>
      </c>
      <c r="M770" s="284">
        <v>44713</v>
      </c>
      <c r="N770" s="285"/>
    </row>
    <row r="771" spans="1:14">
      <c r="A771" s="290" t="s">
        <v>333</v>
      </c>
      <c r="B771" s="291">
        <v>8411752.9399999995</v>
      </c>
      <c r="C771" s="291">
        <v>1118845.25</v>
      </c>
      <c r="D771" s="291">
        <v>402994.29</v>
      </c>
      <c r="E771" s="291">
        <v>283148.02</v>
      </c>
      <c r="F771" s="291">
        <v>244333.24</v>
      </c>
      <c r="G771" s="291">
        <v>352994.05</v>
      </c>
      <c r="H771" s="302">
        <v>55654.34</v>
      </c>
      <c r="I771" s="302">
        <v>256140.83</v>
      </c>
      <c r="J771" s="291"/>
      <c r="K771" s="302">
        <v>98126.09</v>
      </c>
      <c r="L771" s="292">
        <f t="shared" si="23"/>
        <v>11223989.049999999</v>
      </c>
      <c r="M771" s="284">
        <v>44713</v>
      </c>
      <c r="N771" s="285"/>
    </row>
    <row r="772" spans="1:14">
      <c r="A772" s="290" t="s">
        <v>334</v>
      </c>
      <c r="B772" s="291">
        <v>1456398.55</v>
      </c>
      <c r="C772" s="291">
        <v>193715.22</v>
      </c>
      <c r="D772" s="291">
        <v>160235.89000000001</v>
      </c>
      <c r="E772" s="291">
        <v>49023.83</v>
      </c>
      <c r="F772" s="291">
        <v>42303.5</v>
      </c>
      <c r="G772" s="291">
        <v>116714.3</v>
      </c>
      <c r="H772" s="302">
        <v>11014.33</v>
      </c>
      <c r="I772" s="302">
        <v>172882.12</v>
      </c>
      <c r="J772" s="291"/>
      <c r="K772" s="302">
        <v>41837.54</v>
      </c>
      <c r="L772" s="292">
        <f t="shared" si="23"/>
        <v>2244125.2800000003</v>
      </c>
      <c r="M772" s="284">
        <v>44713</v>
      </c>
      <c r="N772" s="285"/>
    </row>
    <row r="773" spans="1:14">
      <c r="A773" s="290" t="s">
        <v>335</v>
      </c>
      <c r="B773" s="291">
        <v>2030509.38</v>
      </c>
      <c r="C773" s="291">
        <v>270077.57</v>
      </c>
      <c r="D773" s="291">
        <v>189209.58</v>
      </c>
      <c r="E773" s="291">
        <v>68348.98</v>
      </c>
      <c r="F773" s="291">
        <v>58979.49</v>
      </c>
      <c r="G773" s="291">
        <v>87221.2</v>
      </c>
      <c r="H773" s="302">
        <v>13484.26</v>
      </c>
      <c r="I773" s="302">
        <v>28699.360000000001</v>
      </c>
      <c r="J773" s="291"/>
      <c r="K773" s="302">
        <v>3800.61</v>
      </c>
      <c r="L773" s="292">
        <f t="shared" si="23"/>
        <v>2750330.4299999997</v>
      </c>
      <c r="M773" s="284">
        <v>44713</v>
      </c>
      <c r="N773" s="285"/>
    </row>
    <row r="774" spans="1:14">
      <c r="A774" s="290" t="s">
        <v>7</v>
      </c>
      <c r="B774" s="291">
        <v>4270458.33</v>
      </c>
      <c r="C774" s="291">
        <v>568012.64</v>
      </c>
      <c r="D774" s="291">
        <v>378360.06</v>
      </c>
      <c r="E774" s="291">
        <v>143747.9</v>
      </c>
      <c r="F774" s="291">
        <v>124042.51</v>
      </c>
      <c r="G774" s="291">
        <v>161459.97</v>
      </c>
      <c r="H774" s="302">
        <v>27814.46</v>
      </c>
      <c r="I774" s="302">
        <v>38765.440000000002</v>
      </c>
      <c r="J774" s="291"/>
      <c r="K774" s="302">
        <v>4062.2</v>
      </c>
      <c r="L774" s="292">
        <f t="shared" si="23"/>
        <v>5716723.5099999998</v>
      </c>
      <c r="M774" s="284">
        <v>44713</v>
      </c>
      <c r="N774" s="285"/>
    </row>
    <row r="775" spans="1:14">
      <c r="A775" s="290" t="s">
        <v>336</v>
      </c>
      <c r="B775" s="291">
        <v>2189188.15</v>
      </c>
      <c r="C775" s="291">
        <v>291183.39</v>
      </c>
      <c r="D775" s="291">
        <v>224560.77</v>
      </c>
      <c r="E775" s="291">
        <v>73690.259999999995</v>
      </c>
      <c r="F775" s="291">
        <v>63588.58</v>
      </c>
      <c r="G775" s="291">
        <v>119381.87</v>
      </c>
      <c r="H775" s="302">
        <v>15166.38</v>
      </c>
      <c r="I775" s="302">
        <v>134579.51999999999</v>
      </c>
      <c r="J775" s="291"/>
      <c r="K775" s="302">
        <v>248406.46</v>
      </c>
      <c r="L775" s="292">
        <f t="shared" si="23"/>
        <v>3359745.38</v>
      </c>
      <c r="M775" s="284">
        <v>44713</v>
      </c>
      <c r="N775" s="285"/>
    </row>
    <row r="776" spans="1:14">
      <c r="A776" s="290" t="s">
        <v>8</v>
      </c>
      <c r="B776" s="291">
        <v>11978771.85</v>
      </c>
      <c r="C776" s="291">
        <v>1593293.58</v>
      </c>
      <c r="D776" s="291">
        <v>181930.75</v>
      </c>
      <c r="E776" s="291">
        <v>403217.44</v>
      </c>
      <c r="F776" s="291">
        <v>347943.19</v>
      </c>
      <c r="G776" s="291">
        <v>432524.99</v>
      </c>
      <c r="H776" s="302">
        <v>77515.28</v>
      </c>
      <c r="I776" s="302">
        <v>108432.55</v>
      </c>
      <c r="J776" s="291"/>
      <c r="K776" s="302">
        <v>850.9</v>
      </c>
      <c r="L776" s="292">
        <f t="shared" si="23"/>
        <v>15124480.529999999</v>
      </c>
      <c r="M776" s="284">
        <v>44713</v>
      </c>
      <c r="N776" s="285"/>
    </row>
    <row r="777" spans="1:14">
      <c r="A777" s="290" t="s">
        <v>9</v>
      </c>
      <c r="B777" s="291">
        <v>1519356.35</v>
      </c>
      <c r="C777" s="291">
        <v>202089.22</v>
      </c>
      <c r="D777" s="291">
        <v>184309.57</v>
      </c>
      <c r="E777" s="291">
        <v>51143.05</v>
      </c>
      <c r="F777" s="291">
        <v>44132.21</v>
      </c>
      <c r="G777" s="291">
        <v>56300.82</v>
      </c>
      <c r="H777" s="302">
        <v>9867.5499999999993</v>
      </c>
      <c r="I777" s="302">
        <v>9176.9500000000007</v>
      </c>
      <c r="J777" s="291"/>
      <c r="K777" s="302">
        <v>176.8</v>
      </c>
      <c r="L777" s="292">
        <f t="shared" si="23"/>
        <v>2076552.5200000003</v>
      </c>
      <c r="M777" s="284">
        <v>44713</v>
      </c>
      <c r="N777" s="285"/>
    </row>
    <row r="778" spans="1:14">
      <c r="A778" s="290" t="s">
        <v>337</v>
      </c>
      <c r="B778" s="291">
        <v>1064962.03</v>
      </c>
      <c r="C778" s="291">
        <v>141650.34</v>
      </c>
      <c r="D778" s="291">
        <v>608815.29</v>
      </c>
      <c r="E778" s="291">
        <v>35847.69</v>
      </c>
      <c r="F778" s="291">
        <v>30933.58</v>
      </c>
      <c r="G778" s="291">
        <v>39706.839999999997</v>
      </c>
      <c r="H778" s="302">
        <v>6922.51</v>
      </c>
      <c r="I778" s="302">
        <v>10292.76</v>
      </c>
      <c r="J778" s="291"/>
      <c r="K778" s="302">
        <v>3276.85</v>
      </c>
      <c r="L778" s="292">
        <f t="shared" si="23"/>
        <v>1942407.8900000004</v>
      </c>
      <c r="M778" s="284">
        <v>44713</v>
      </c>
      <c r="N778" s="285"/>
    </row>
    <row r="779" spans="1:14">
      <c r="A779" s="290" t="s">
        <v>10</v>
      </c>
      <c r="B779" s="291">
        <v>9279144.3000000007</v>
      </c>
      <c r="C779" s="291">
        <v>1234216.77</v>
      </c>
      <c r="D779" s="291">
        <v>112017.15</v>
      </c>
      <c r="E779" s="291">
        <v>312345.28000000003</v>
      </c>
      <c r="F779" s="291">
        <v>269528.06</v>
      </c>
      <c r="G779" s="291">
        <v>347772.48</v>
      </c>
      <c r="H779" s="302">
        <v>60361.32</v>
      </c>
      <c r="I779" s="302">
        <v>115952.13</v>
      </c>
      <c r="J779" s="291"/>
      <c r="K779" s="302">
        <v>5007.5200000000004</v>
      </c>
      <c r="L779" s="292">
        <f t="shared" si="23"/>
        <v>11736345.010000002</v>
      </c>
      <c r="M779" s="284">
        <v>44713</v>
      </c>
      <c r="N779" s="285"/>
    </row>
    <row r="780" spans="1:14">
      <c r="A780" s="290" t="s">
        <v>338</v>
      </c>
      <c r="B780" s="291">
        <v>11487639.359999999</v>
      </c>
      <c r="C780" s="291">
        <v>1527968.17</v>
      </c>
      <c r="D780" s="291">
        <v>380751.61</v>
      </c>
      <c r="E780" s="291">
        <v>386685.43</v>
      </c>
      <c r="F780" s="291">
        <v>333677.44</v>
      </c>
      <c r="G780" s="291">
        <v>638038.92000000004</v>
      </c>
      <c r="H780" s="302">
        <v>79872.070000000007</v>
      </c>
      <c r="I780" s="302">
        <v>776476.77</v>
      </c>
      <c r="J780" s="291"/>
      <c r="K780" s="302">
        <v>1061285.05</v>
      </c>
      <c r="L780" s="292">
        <f t="shared" si="23"/>
        <v>16672394.819999998</v>
      </c>
      <c r="M780" s="284">
        <v>44713</v>
      </c>
      <c r="N780" s="285"/>
    </row>
    <row r="781" spans="1:14">
      <c r="A781" s="290" t="s">
        <v>11</v>
      </c>
      <c r="B781" s="291">
        <v>1783454.75</v>
      </c>
      <c r="C781" s="291">
        <v>237216.89</v>
      </c>
      <c r="D781" s="291">
        <v>2067648.64</v>
      </c>
      <c r="E781" s="291">
        <v>60032.87</v>
      </c>
      <c r="F781" s="291">
        <v>51803.39</v>
      </c>
      <c r="G781" s="291">
        <v>78137.850000000006</v>
      </c>
      <c r="H781" s="302">
        <v>11881.52</v>
      </c>
      <c r="I781" s="302">
        <v>24250</v>
      </c>
      <c r="J781" s="291"/>
      <c r="K781" s="302">
        <v>1995.99</v>
      </c>
      <c r="L781" s="292">
        <f t="shared" si="23"/>
        <v>4316421.8999999994</v>
      </c>
      <c r="M781" s="284">
        <v>44713</v>
      </c>
      <c r="N781" s="285"/>
    </row>
    <row r="782" spans="1:14">
      <c r="A782" s="290" t="s">
        <v>12</v>
      </c>
      <c r="B782" s="291">
        <v>24378770.969999999</v>
      </c>
      <c r="C782" s="291">
        <v>3242614.5</v>
      </c>
      <c r="D782" s="291">
        <v>526262.85</v>
      </c>
      <c r="E782" s="291">
        <v>820613.82</v>
      </c>
      <c r="F782" s="291">
        <v>708121.62</v>
      </c>
      <c r="G782" s="291">
        <v>1147602.08</v>
      </c>
      <c r="H782" s="302">
        <v>164384.51</v>
      </c>
      <c r="I782" s="302">
        <v>1063022.95</v>
      </c>
      <c r="J782" s="291"/>
      <c r="K782" s="302">
        <v>540492.25</v>
      </c>
      <c r="L782" s="292">
        <f t="shared" si="23"/>
        <v>32591885.550000004</v>
      </c>
      <c r="M782" s="284">
        <v>44713</v>
      </c>
      <c r="N782" s="285"/>
    </row>
    <row r="783" spans="1:14">
      <c r="A783" s="290" t="s">
        <v>339</v>
      </c>
      <c r="B783" s="291">
        <v>3599433.39</v>
      </c>
      <c r="C783" s="291">
        <v>478759.78</v>
      </c>
      <c r="D783" s="291">
        <v>351327.28</v>
      </c>
      <c r="E783" s="291">
        <v>121160.53</v>
      </c>
      <c r="F783" s="291">
        <v>104551.48</v>
      </c>
      <c r="G783" s="291">
        <v>140512.06</v>
      </c>
      <c r="H783" s="302">
        <v>23553.57</v>
      </c>
      <c r="I783" s="302">
        <v>45532.75</v>
      </c>
      <c r="J783" s="291"/>
      <c r="K783" s="302">
        <v>17351.599999999999</v>
      </c>
      <c r="L783" s="292">
        <f t="shared" si="23"/>
        <v>4882182.4400000004</v>
      </c>
      <c r="M783" s="284">
        <v>44713</v>
      </c>
      <c r="N783" s="285"/>
    </row>
    <row r="784" spans="1:14">
      <c r="A784" s="290" t="s">
        <v>13</v>
      </c>
      <c r="B784" s="291">
        <v>586077.43000000005</v>
      </c>
      <c r="C784" s="291">
        <v>77954.02</v>
      </c>
      <c r="D784" s="291">
        <v>236910.42</v>
      </c>
      <c r="E784" s="291">
        <v>19727.95</v>
      </c>
      <c r="F784" s="291">
        <v>17023.59</v>
      </c>
      <c r="G784" s="291">
        <v>24027.58</v>
      </c>
      <c r="H784" s="302">
        <v>3863.59</v>
      </c>
      <c r="I784" s="302">
        <v>6327.52</v>
      </c>
      <c r="J784" s="291"/>
      <c r="K784" s="302">
        <v>167.32</v>
      </c>
      <c r="L784" s="292">
        <f t="shared" si="23"/>
        <v>972079.41999999993</v>
      </c>
      <c r="M784" s="284">
        <v>44713</v>
      </c>
      <c r="N784" s="285"/>
    </row>
    <row r="785" spans="1:14">
      <c r="A785" s="290" t="s">
        <v>14</v>
      </c>
      <c r="B785" s="291">
        <v>2677316.62</v>
      </c>
      <c r="C785" s="291">
        <v>356109.24</v>
      </c>
      <c r="D785" s="291">
        <v>153157.64000000001</v>
      </c>
      <c r="E785" s="291">
        <v>90121.16</v>
      </c>
      <c r="F785" s="291">
        <v>77767.08</v>
      </c>
      <c r="G785" s="291">
        <v>98178.01</v>
      </c>
      <c r="H785" s="302">
        <v>17362.41</v>
      </c>
      <c r="I785" s="302">
        <v>21886.880000000001</v>
      </c>
      <c r="J785" s="291"/>
      <c r="K785" s="302">
        <v>15.5</v>
      </c>
      <c r="L785" s="292">
        <f t="shared" si="23"/>
        <v>3491914.5400000005</v>
      </c>
      <c r="M785" s="284">
        <v>44713</v>
      </c>
      <c r="N785" s="285"/>
    </row>
    <row r="786" spans="1:14">
      <c r="A786" s="290" t="s">
        <v>15</v>
      </c>
      <c r="B786" s="291">
        <v>2662647.21</v>
      </c>
      <c r="C786" s="291">
        <v>354158.07</v>
      </c>
      <c r="D786" s="291">
        <v>312810.28000000003</v>
      </c>
      <c r="E786" s="291">
        <v>89627.37</v>
      </c>
      <c r="F786" s="291">
        <v>77340.98</v>
      </c>
      <c r="G786" s="291">
        <v>150180.18</v>
      </c>
      <c r="H786" s="302">
        <v>18569.89</v>
      </c>
      <c r="I786" s="302">
        <v>209812.87</v>
      </c>
      <c r="J786" s="291"/>
      <c r="K786" s="302">
        <v>24425.42</v>
      </c>
      <c r="L786" s="292">
        <f t="shared" si="23"/>
        <v>3899572.27</v>
      </c>
      <c r="M786" s="284">
        <v>44713</v>
      </c>
      <c r="N786" s="285"/>
    </row>
    <row r="787" spans="1:14">
      <c r="A787" s="290" t="s">
        <v>16</v>
      </c>
      <c r="B787" s="291">
        <v>41695368.479999997</v>
      </c>
      <c r="C787" s="291">
        <v>5545891</v>
      </c>
      <c r="D787" s="291">
        <v>549098.81999999995</v>
      </c>
      <c r="E787" s="291">
        <v>1403507.82</v>
      </c>
      <c r="F787" s="291">
        <v>1211110.77</v>
      </c>
      <c r="G787" s="291">
        <v>1734222.37</v>
      </c>
      <c r="H787" s="302">
        <v>275483.13</v>
      </c>
      <c r="I787" s="302">
        <v>1456477.73</v>
      </c>
      <c r="J787" s="291"/>
      <c r="K787" s="302">
        <v>643324.31000000006</v>
      </c>
      <c r="L787" s="292">
        <f t="shared" si="23"/>
        <v>54514484.43</v>
      </c>
      <c r="M787" s="284">
        <v>44713</v>
      </c>
      <c r="N787" s="285"/>
    </row>
    <row r="788" spans="1:14">
      <c r="A788" s="290" t="s">
        <v>340</v>
      </c>
      <c r="B788" s="291">
        <v>1073638.6200000001</v>
      </c>
      <c r="C788" s="291">
        <v>142804.42000000001</v>
      </c>
      <c r="D788" s="291">
        <v>179947.45</v>
      </c>
      <c r="E788" s="291">
        <v>36139.75</v>
      </c>
      <c r="F788" s="291">
        <v>31185.599999999999</v>
      </c>
      <c r="G788" s="291">
        <v>38659.800000000003</v>
      </c>
      <c r="H788" s="302">
        <v>6944.93</v>
      </c>
      <c r="I788" s="302">
        <v>7331.44</v>
      </c>
      <c r="J788" s="291"/>
      <c r="K788" s="302">
        <v>123.36</v>
      </c>
      <c r="L788" s="292">
        <f t="shared" si="23"/>
        <v>1516775.37</v>
      </c>
      <c r="M788" s="284">
        <v>44713</v>
      </c>
      <c r="N788" s="285"/>
    </row>
    <row r="789" spans="1:14">
      <c r="A789" s="290" t="s">
        <v>17</v>
      </c>
      <c r="B789" s="291">
        <v>1848102.86</v>
      </c>
      <c r="C789" s="291">
        <v>245815.72</v>
      </c>
      <c r="D789" s="291">
        <v>153348.82</v>
      </c>
      <c r="E789" s="291">
        <v>62208.99</v>
      </c>
      <c r="F789" s="291">
        <v>53681.2</v>
      </c>
      <c r="G789" s="291">
        <v>67801.7</v>
      </c>
      <c r="H789" s="302">
        <v>11985.73</v>
      </c>
      <c r="I789" s="302">
        <v>35141.480000000003</v>
      </c>
      <c r="J789" s="291"/>
      <c r="K789" s="302">
        <v>718.64</v>
      </c>
      <c r="L789" s="292">
        <f t="shared" si="23"/>
        <v>2478805.1400000006</v>
      </c>
      <c r="M789" s="284">
        <v>44713</v>
      </c>
      <c r="N789" s="285"/>
    </row>
    <row r="790" spans="1:14">
      <c r="A790" s="290" t="s">
        <v>18</v>
      </c>
      <c r="B790" s="291">
        <v>1060670.3400000001</v>
      </c>
      <c r="C790" s="291">
        <v>141079.51</v>
      </c>
      <c r="D790" s="291">
        <v>474453.52</v>
      </c>
      <c r="E790" s="291">
        <v>35703.22</v>
      </c>
      <c r="F790" s="291">
        <v>30808.92</v>
      </c>
      <c r="G790" s="291">
        <v>41349.339999999997</v>
      </c>
      <c r="H790" s="302">
        <v>6939.3</v>
      </c>
      <c r="I790" s="302">
        <v>8275.5</v>
      </c>
      <c r="J790" s="291"/>
      <c r="K790" s="302">
        <v>971.51</v>
      </c>
      <c r="L790" s="292">
        <f t="shared" si="23"/>
        <v>1800251.1600000001</v>
      </c>
      <c r="M790" s="284">
        <v>44713</v>
      </c>
      <c r="N790" s="285"/>
    </row>
    <row r="791" spans="1:14">
      <c r="A791" s="290" t="s">
        <v>19</v>
      </c>
      <c r="B791" s="291">
        <v>1479518.02</v>
      </c>
      <c r="C791" s="291">
        <v>196790.34</v>
      </c>
      <c r="D791" s="291">
        <v>207347.94</v>
      </c>
      <c r="E791" s="291">
        <v>49802.06</v>
      </c>
      <c r="F791" s="291">
        <v>42975.040000000001</v>
      </c>
      <c r="G791" s="291">
        <v>55385.26</v>
      </c>
      <c r="H791" s="302">
        <v>9622.7199999999993</v>
      </c>
      <c r="I791" s="302">
        <v>19392.88</v>
      </c>
      <c r="J791" s="291"/>
      <c r="K791" s="302">
        <v>4396.7299999999996</v>
      </c>
      <c r="L791" s="292">
        <f t="shared" si="23"/>
        <v>2065230.99</v>
      </c>
      <c r="M791" s="284">
        <v>44713</v>
      </c>
      <c r="N791" s="285"/>
    </row>
    <row r="792" spans="1:14">
      <c r="A792" s="290" t="s">
        <v>20</v>
      </c>
      <c r="B792" s="291">
        <v>1409999.6</v>
      </c>
      <c r="C792" s="291">
        <v>187543.71</v>
      </c>
      <c r="D792" s="291">
        <v>196378.87</v>
      </c>
      <c r="E792" s="291">
        <v>47462</v>
      </c>
      <c r="F792" s="291">
        <v>40955.760000000002</v>
      </c>
      <c r="G792" s="291">
        <v>53852.77</v>
      </c>
      <c r="H792" s="302">
        <v>9197.1</v>
      </c>
      <c r="I792" s="302">
        <v>13144.29</v>
      </c>
      <c r="J792" s="291"/>
      <c r="K792" s="302">
        <v>85.15</v>
      </c>
      <c r="L792" s="292">
        <f t="shared" si="23"/>
        <v>1958619.2500000002</v>
      </c>
      <c r="M792" s="284">
        <v>44713</v>
      </c>
      <c r="N792" s="285"/>
    </row>
    <row r="793" spans="1:14">
      <c r="A793" s="290" t="s">
        <v>341</v>
      </c>
      <c r="B793" s="291">
        <v>13076287.18</v>
      </c>
      <c r="C793" s="291">
        <v>1739273.84</v>
      </c>
      <c r="D793" s="291">
        <v>385578.28</v>
      </c>
      <c r="E793" s="291">
        <v>440160.91</v>
      </c>
      <c r="F793" s="291">
        <v>379822.33</v>
      </c>
      <c r="G793" s="291">
        <v>754183.2</v>
      </c>
      <c r="H793" s="302">
        <v>91609.66</v>
      </c>
      <c r="I793" s="302">
        <v>963329.04</v>
      </c>
      <c r="J793" s="291"/>
      <c r="K793" s="302">
        <v>339255.51</v>
      </c>
      <c r="L793" s="292">
        <f t="shared" si="23"/>
        <v>18169499.949999999</v>
      </c>
      <c r="M793" s="284">
        <v>44713</v>
      </c>
      <c r="N793" s="285"/>
    </row>
    <row r="794" spans="1:14">
      <c r="A794" s="290" t="s">
        <v>21</v>
      </c>
      <c r="B794" s="291">
        <v>2520976.31</v>
      </c>
      <c r="C794" s="291">
        <v>335314.46000000002</v>
      </c>
      <c r="D794" s="291">
        <v>176598.01</v>
      </c>
      <c r="E794" s="291">
        <v>84858.58</v>
      </c>
      <c r="F794" s="291">
        <v>73225.919999999998</v>
      </c>
      <c r="G794" s="291">
        <v>103581.6</v>
      </c>
      <c r="H794" s="302">
        <v>16624.650000000001</v>
      </c>
      <c r="I794" s="302">
        <v>25868.55</v>
      </c>
      <c r="J794" s="291"/>
      <c r="K794" s="302">
        <v>9205.34</v>
      </c>
      <c r="L794" s="292">
        <f t="shared" si="23"/>
        <v>3346253.42</v>
      </c>
      <c r="M794" s="284">
        <v>44713</v>
      </c>
      <c r="N794" s="285"/>
    </row>
    <row r="795" spans="1:14">
      <c r="A795" s="290" t="s">
        <v>22</v>
      </c>
      <c r="B795" s="291">
        <v>9242926.0299999993</v>
      </c>
      <c r="C795" s="291">
        <v>1229399.3799999999</v>
      </c>
      <c r="D795" s="291">
        <v>280398.67</v>
      </c>
      <c r="E795" s="291">
        <v>311126.14</v>
      </c>
      <c r="F795" s="291">
        <v>268476.03999999998</v>
      </c>
      <c r="G795" s="291">
        <v>354261.56</v>
      </c>
      <c r="H795" s="302">
        <v>60320.26</v>
      </c>
      <c r="I795" s="302">
        <v>196372.4</v>
      </c>
      <c r="J795" s="291"/>
      <c r="K795" s="302">
        <v>35690.54</v>
      </c>
      <c r="L795" s="292">
        <f t="shared" si="23"/>
        <v>11978971.02</v>
      </c>
      <c r="M795" s="284">
        <v>44713</v>
      </c>
      <c r="N795" s="285"/>
    </row>
    <row r="796" spans="1:14">
      <c r="A796" s="290" t="s">
        <v>342</v>
      </c>
      <c r="B796" s="291">
        <v>1972128.48</v>
      </c>
      <c r="C796" s="291">
        <v>262312.34000000003</v>
      </c>
      <c r="D796" s="291">
        <v>257053.83</v>
      </c>
      <c r="E796" s="291">
        <v>66383.820000000007</v>
      </c>
      <c r="F796" s="291">
        <v>57283.73</v>
      </c>
      <c r="G796" s="291">
        <v>73000.460000000006</v>
      </c>
      <c r="H796" s="302">
        <v>12806.17</v>
      </c>
      <c r="I796" s="302">
        <v>18084.21</v>
      </c>
      <c r="J796" s="291"/>
      <c r="K796" s="302">
        <v>10491.72</v>
      </c>
      <c r="L796" s="292">
        <f t="shared" si="23"/>
        <v>2729544.76</v>
      </c>
      <c r="M796" s="284">
        <v>44713</v>
      </c>
      <c r="N796" s="285"/>
    </row>
    <row r="797" spans="1:14">
      <c r="A797" s="290" t="s">
        <v>23</v>
      </c>
      <c r="B797" s="291">
        <v>1895616.44</v>
      </c>
      <c r="C797" s="291">
        <v>252135.49</v>
      </c>
      <c r="D797" s="291">
        <v>224218.01</v>
      </c>
      <c r="E797" s="291">
        <v>63808.35</v>
      </c>
      <c r="F797" s="291">
        <v>55061.31</v>
      </c>
      <c r="G797" s="291">
        <v>58518.03</v>
      </c>
      <c r="H797" s="302">
        <v>12020.49</v>
      </c>
      <c r="I797" s="302">
        <v>3731.26</v>
      </c>
      <c r="J797" s="291"/>
      <c r="K797" s="302">
        <v>371.49</v>
      </c>
      <c r="L797" s="292">
        <f t="shared" si="23"/>
        <v>2565480.8699999996</v>
      </c>
      <c r="M797" s="284">
        <v>44713</v>
      </c>
      <c r="N797" s="285"/>
    </row>
    <row r="798" spans="1:14">
      <c r="A798" s="290" t="s">
        <v>24</v>
      </c>
      <c r="B798" s="291">
        <v>2039882.47</v>
      </c>
      <c r="C798" s="291">
        <v>271324.28000000003</v>
      </c>
      <c r="D798" s="291">
        <v>363915.03</v>
      </c>
      <c r="E798" s="291">
        <v>68664.479999999996</v>
      </c>
      <c r="F798" s="291">
        <v>59251.75</v>
      </c>
      <c r="G798" s="291">
        <v>81387.899999999994</v>
      </c>
      <c r="H798" s="302">
        <v>13391.9</v>
      </c>
      <c r="I798" s="302">
        <v>25008.36</v>
      </c>
      <c r="J798" s="291"/>
      <c r="K798" s="302">
        <v>6.61</v>
      </c>
      <c r="L798" s="292">
        <f t="shared" si="23"/>
        <v>2922832.78</v>
      </c>
      <c r="M798" s="284">
        <v>44713</v>
      </c>
      <c r="N798" s="285"/>
    </row>
    <row r="799" spans="1:14">
      <c r="A799" s="290" t="s">
        <v>25</v>
      </c>
      <c r="B799" s="291">
        <v>2803528.42</v>
      </c>
      <c r="C799" s="291">
        <v>372896.65</v>
      </c>
      <c r="D799" s="291">
        <v>115061.94</v>
      </c>
      <c r="E799" s="291">
        <v>94369.57</v>
      </c>
      <c r="F799" s="291">
        <v>81433.11</v>
      </c>
      <c r="G799" s="291">
        <v>110389.77</v>
      </c>
      <c r="H799" s="302">
        <v>18368.91</v>
      </c>
      <c r="I799" s="302">
        <v>25699.8</v>
      </c>
      <c r="J799" s="291"/>
      <c r="K799" s="302">
        <v>2766.83</v>
      </c>
      <c r="L799" s="292">
        <f t="shared" si="23"/>
        <v>3624514.9999999995</v>
      </c>
      <c r="M799" s="284">
        <v>44713</v>
      </c>
      <c r="N799" s="285"/>
    </row>
    <row r="800" spans="1:14">
      <c r="A800" s="290" t="s">
        <v>26</v>
      </c>
      <c r="B800" s="291">
        <v>6577336.5700000003</v>
      </c>
      <c r="C800" s="291">
        <v>874849.97</v>
      </c>
      <c r="D800" s="291">
        <v>348023.3</v>
      </c>
      <c r="E800" s="291">
        <v>221399.73</v>
      </c>
      <c r="F800" s="291">
        <v>191049.59</v>
      </c>
      <c r="G800" s="291">
        <v>257422.55</v>
      </c>
      <c r="H800" s="302">
        <v>43056.43</v>
      </c>
      <c r="I800" s="302">
        <v>152905.29999999999</v>
      </c>
      <c r="J800" s="291"/>
      <c r="K800" s="302">
        <v>141873.89000000001</v>
      </c>
      <c r="L800" s="292">
        <f t="shared" si="23"/>
        <v>8807917.3300000019</v>
      </c>
      <c r="M800" s="284">
        <v>44713</v>
      </c>
      <c r="N800" s="285"/>
    </row>
    <row r="801" spans="1:14">
      <c r="A801" s="290" t="s">
        <v>27</v>
      </c>
      <c r="B801" s="291">
        <v>136119365.78999999</v>
      </c>
      <c r="C801" s="291">
        <v>18105204.329999998</v>
      </c>
      <c r="D801" s="291">
        <v>0</v>
      </c>
      <c r="E801" s="291">
        <v>4581914.03</v>
      </c>
      <c r="F801" s="291">
        <v>3953811.55</v>
      </c>
      <c r="G801" s="291">
        <v>6187930.8799999999</v>
      </c>
      <c r="H801" s="302">
        <v>912396.59</v>
      </c>
      <c r="I801" s="302">
        <v>3174102.39</v>
      </c>
      <c r="J801" s="291"/>
      <c r="K801" s="302">
        <v>2940238.83</v>
      </c>
      <c r="L801" s="292">
        <f t="shared" si="23"/>
        <v>175974964.39000002</v>
      </c>
      <c r="M801" s="284">
        <v>44713</v>
      </c>
      <c r="N801" s="285"/>
    </row>
    <row r="802" spans="1:14">
      <c r="A802" s="290" t="s">
        <v>343</v>
      </c>
      <c r="B802" s="291">
        <v>723035.46</v>
      </c>
      <c r="C802" s="291">
        <v>96170.77</v>
      </c>
      <c r="D802" s="291">
        <v>157704.14000000001</v>
      </c>
      <c r="E802" s="291">
        <v>24338.1</v>
      </c>
      <c r="F802" s="291">
        <v>21001.759999999998</v>
      </c>
      <c r="G802" s="291">
        <v>35303.47</v>
      </c>
      <c r="H802" s="302">
        <v>4906.8100000000004</v>
      </c>
      <c r="I802" s="302">
        <v>9440.73</v>
      </c>
      <c r="J802" s="291"/>
      <c r="K802" s="302">
        <v>585.66</v>
      </c>
      <c r="L802" s="292">
        <f t="shared" si="23"/>
        <v>1072486.8999999999</v>
      </c>
      <c r="M802" s="284">
        <v>44713</v>
      </c>
      <c r="N802" s="285"/>
    </row>
    <row r="803" spans="1:14">
      <c r="A803" s="290" t="s">
        <v>344</v>
      </c>
      <c r="B803" s="291">
        <v>3016916.41</v>
      </c>
      <c r="C803" s="291">
        <v>401279.33</v>
      </c>
      <c r="D803" s="291">
        <v>276226.87</v>
      </c>
      <c r="E803" s="291">
        <v>101552.42</v>
      </c>
      <c r="F803" s="291">
        <v>87631.31</v>
      </c>
      <c r="G803" s="291">
        <v>191577.28</v>
      </c>
      <c r="H803" s="302">
        <v>21571.59</v>
      </c>
      <c r="I803" s="302">
        <v>284632.09999999998</v>
      </c>
      <c r="J803" s="291"/>
      <c r="K803" s="302">
        <v>109119.64</v>
      </c>
      <c r="L803" s="292">
        <f t="shared" si="23"/>
        <v>4490506.9499999993</v>
      </c>
      <c r="M803" s="284">
        <v>44713</v>
      </c>
      <c r="N803" s="285"/>
    </row>
    <row r="804" spans="1:14">
      <c r="A804" s="290" t="s">
        <v>345</v>
      </c>
      <c r="B804" s="291">
        <v>1491046.69</v>
      </c>
      <c r="C804" s="291">
        <v>198323.76</v>
      </c>
      <c r="D804" s="291">
        <v>173951.58</v>
      </c>
      <c r="E804" s="291">
        <v>50190.12</v>
      </c>
      <c r="F804" s="291">
        <v>43309.91</v>
      </c>
      <c r="G804" s="291">
        <v>59587.74</v>
      </c>
      <c r="H804" s="302">
        <v>9791.19</v>
      </c>
      <c r="I804" s="302">
        <v>17826.240000000002</v>
      </c>
      <c r="J804" s="291"/>
      <c r="K804" s="302">
        <v>9544.5300000000007</v>
      </c>
      <c r="L804" s="292">
        <f t="shared" si="23"/>
        <v>2053571.76</v>
      </c>
      <c r="M804" s="284">
        <v>44713</v>
      </c>
      <c r="N804" s="285"/>
    </row>
    <row r="805" spans="1:14">
      <c r="A805" s="290" t="s">
        <v>28</v>
      </c>
      <c r="B805" s="291">
        <v>1670828.66</v>
      </c>
      <c r="C805" s="291">
        <v>222236.52</v>
      </c>
      <c r="D805" s="291">
        <v>312328.45</v>
      </c>
      <c r="E805" s="291">
        <v>56241.760000000002</v>
      </c>
      <c r="F805" s="291">
        <v>48531.97</v>
      </c>
      <c r="G805" s="291">
        <v>63664.5</v>
      </c>
      <c r="H805" s="302">
        <v>10894.7</v>
      </c>
      <c r="I805" s="302">
        <v>12656.9</v>
      </c>
      <c r="J805" s="291"/>
      <c r="K805" s="302">
        <v>444.78</v>
      </c>
      <c r="L805" s="292">
        <f t="shared" si="23"/>
        <v>2397828.2399999998</v>
      </c>
      <c r="M805" s="284">
        <v>44713</v>
      </c>
      <c r="N805" s="285"/>
    </row>
    <row r="806" spans="1:14">
      <c r="A806" s="290" t="s">
        <v>29</v>
      </c>
      <c r="B806" s="291">
        <v>4807236.04</v>
      </c>
      <c r="C806" s="291">
        <v>639409.31999999995</v>
      </c>
      <c r="D806" s="291">
        <v>260900.47</v>
      </c>
      <c r="E806" s="291">
        <v>161816.37</v>
      </c>
      <c r="F806" s="291">
        <v>139634.1</v>
      </c>
      <c r="G806" s="291">
        <v>179776.03</v>
      </c>
      <c r="H806" s="302">
        <v>31261.55</v>
      </c>
      <c r="I806" s="302">
        <v>85410.61</v>
      </c>
      <c r="J806" s="291"/>
      <c r="K806" s="302">
        <v>13673.63</v>
      </c>
      <c r="L806" s="292">
        <f t="shared" si="23"/>
        <v>6319118.1200000001</v>
      </c>
      <c r="M806" s="284">
        <v>44713</v>
      </c>
      <c r="N806" s="285"/>
    </row>
    <row r="807" spans="1:14">
      <c r="A807" s="290" t="s">
        <v>30</v>
      </c>
      <c r="B807" s="291">
        <v>4162361.03</v>
      </c>
      <c r="C807" s="291">
        <v>553634.65</v>
      </c>
      <c r="D807" s="291">
        <v>279326.38</v>
      </c>
      <c r="E807" s="291">
        <v>140109.24</v>
      </c>
      <c r="F807" s="291">
        <v>120902.64</v>
      </c>
      <c r="G807" s="291">
        <v>201200.49</v>
      </c>
      <c r="H807" s="302">
        <v>28197</v>
      </c>
      <c r="I807" s="302">
        <v>173030.47</v>
      </c>
      <c r="J807" s="291"/>
      <c r="K807" s="302">
        <v>157507.45000000001</v>
      </c>
      <c r="L807" s="292">
        <f t="shared" si="23"/>
        <v>5816269.3499999996</v>
      </c>
      <c r="M807" s="284">
        <v>44713</v>
      </c>
      <c r="N807" s="285"/>
    </row>
    <row r="808" spans="1:14">
      <c r="A808" s="290" t="s">
        <v>346</v>
      </c>
      <c r="B808" s="291">
        <v>37432754.100000001</v>
      </c>
      <c r="C808" s="291">
        <v>4978921.68</v>
      </c>
      <c r="D808" s="291">
        <v>839375.81</v>
      </c>
      <c r="E808" s="291">
        <v>1260023.95</v>
      </c>
      <c r="F808" s="291">
        <v>1087296.1000000001</v>
      </c>
      <c r="G808" s="291">
        <v>1620333.39</v>
      </c>
      <c r="H808" s="302">
        <v>248891.83</v>
      </c>
      <c r="I808" s="302">
        <v>1055213.6399999999</v>
      </c>
      <c r="J808" s="291"/>
      <c r="K808" s="302">
        <v>398005.53</v>
      </c>
      <c r="L808" s="292">
        <f t="shared" si="23"/>
        <v>48920816.030000009</v>
      </c>
      <c r="M808" s="284">
        <v>44713</v>
      </c>
      <c r="N808" s="285"/>
    </row>
    <row r="809" spans="1:14">
      <c r="A809" s="290" t="s">
        <v>347</v>
      </c>
      <c r="B809" s="291">
        <v>72329620.730000004</v>
      </c>
      <c r="C809" s="291">
        <v>9620545.5800000001</v>
      </c>
      <c r="D809" s="291">
        <v>1490174.51</v>
      </c>
      <c r="E809" s="291">
        <v>2434687.39</v>
      </c>
      <c r="F809" s="291">
        <v>2100933.16</v>
      </c>
      <c r="G809" s="291">
        <v>3118003.68</v>
      </c>
      <c r="H809" s="302">
        <v>480602.78</v>
      </c>
      <c r="I809" s="302">
        <v>778748.42</v>
      </c>
      <c r="J809" s="291"/>
      <c r="K809" s="302">
        <v>1669978.6</v>
      </c>
      <c r="L809" s="292">
        <f t="shared" si="23"/>
        <v>94023294.850000009</v>
      </c>
      <c r="M809" s="284">
        <v>44713</v>
      </c>
      <c r="N809" s="285"/>
    </row>
    <row r="810" spans="1:14">
      <c r="A810" s="290" t="s">
        <v>31</v>
      </c>
      <c r="B810" s="291">
        <v>19490288.359999999</v>
      </c>
      <c r="C810" s="291">
        <v>2592398.6</v>
      </c>
      <c r="D810" s="291">
        <v>500047.34</v>
      </c>
      <c r="E810" s="291">
        <v>656062.6</v>
      </c>
      <c r="F810" s="291">
        <v>566127.57999999996</v>
      </c>
      <c r="G810" s="291">
        <v>851248.31</v>
      </c>
      <c r="H810" s="302">
        <v>129779.65</v>
      </c>
      <c r="I810" s="302">
        <v>700178.2</v>
      </c>
      <c r="J810" s="291"/>
      <c r="K810" s="302">
        <v>599928.93999999994</v>
      </c>
      <c r="L810" s="292">
        <f t="shared" si="23"/>
        <v>26086059.579999998</v>
      </c>
      <c r="M810" s="284">
        <v>44713</v>
      </c>
      <c r="N810" s="285"/>
    </row>
    <row r="811" spans="1:14">
      <c r="A811" s="290" t="s">
        <v>32</v>
      </c>
      <c r="B811" s="291">
        <v>6304769.9800000004</v>
      </c>
      <c r="C811" s="291">
        <v>838595.95</v>
      </c>
      <c r="D811" s="291">
        <v>464094.03</v>
      </c>
      <c r="E811" s="291">
        <v>212224.86</v>
      </c>
      <c r="F811" s="291">
        <v>183132.45</v>
      </c>
      <c r="G811" s="291">
        <v>308653.87</v>
      </c>
      <c r="H811" s="302">
        <v>42806.81</v>
      </c>
      <c r="I811" s="302">
        <v>149352.75</v>
      </c>
      <c r="J811" s="291"/>
      <c r="K811" s="302">
        <v>576683.24</v>
      </c>
      <c r="L811" s="292">
        <f t="shared" si="23"/>
        <v>9080313.9400000013</v>
      </c>
      <c r="M811" s="284">
        <v>44713</v>
      </c>
      <c r="N811" s="285"/>
    </row>
    <row r="812" spans="1:14">
      <c r="A812" s="290" t="s">
        <v>33</v>
      </c>
      <c r="B812" s="291">
        <v>1269756.5</v>
      </c>
      <c r="C812" s="291">
        <v>168890.01</v>
      </c>
      <c r="D812" s="291">
        <v>152620.25</v>
      </c>
      <c r="E812" s="291">
        <v>42741.27</v>
      </c>
      <c r="F812" s="291">
        <v>36882.17</v>
      </c>
      <c r="G812" s="291">
        <v>59187.73</v>
      </c>
      <c r="H812" s="302">
        <v>8547.39</v>
      </c>
      <c r="I812" s="302">
        <v>15039.93</v>
      </c>
      <c r="J812" s="291"/>
      <c r="K812" s="302">
        <v>2541.31</v>
      </c>
      <c r="L812" s="292">
        <f t="shared" si="23"/>
        <v>1756206.5599999998</v>
      </c>
      <c r="M812" s="284">
        <v>44713</v>
      </c>
      <c r="N812" s="285"/>
    </row>
    <row r="813" spans="1:14">
      <c r="A813" s="290" t="s">
        <v>34</v>
      </c>
      <c r="B813" s="291">
        <v>1719722.46</v>
      </c>
      <c r="C813" s="291">
        <v>228739.87</v>
      </c>
      <c r="D813" s="291">
        <v>125914.24000000001</v>
      </c>
      <c r="E813" s="291">
        <v>57887.58</v>
      </c>
      <c r="F813" s="291">
        <v>49952.18</v>
      </c>
      <c r="G813" s="291">
        <v>69243.520000000004</v>
      </c>
      <c r="H813" s="302">
        <v>11305.65</v>
      </c>
      <c r="I813" s="302">
        <v>17344.87</v>
      </c>
      <c r="J813" s="291"/>
      <c r="K813" s="302">
        <v>2018.56</v>
      </c>
      <c r="L813" s="292">
        <f t="shared" si="23"/>
        <v>2282128.9300000002</v>
      </c>
      <c r="M813" s="284">
        <v>44713</v>
      </c>
      <c r="N813" s="285"/>
    </row>
    <row r="814" spans="1:14">
      <c r="A814" s="293" t="s">
        <v>36</v>
      </c>
      <c r="B814" s="295">
        <f>SUM(B763:B813)</f>
        <v>518463309.81000006</v>
      </c>
      <c r="C814" s="295">
        <f t="shared" ref="C814:L814" si="24">SUM(C763:C813)</f>
        <v>68960681.010000005</v>
      </c>
      <c r="D814" s="295">
        <f t="shared" si="24"/>
        <v>18258721.959999997</v>
      </c>
      <c r="E814" s="295">
        <f t="shared" si="24"/>
        <v>17451993.649999999</v>
      </c>
      <c r="F814" s="295">
        <f t="shared" si="24"/>
        <v>15059622.200000001</v>
      </c>
      <c r="G814" s="295">
        <f t="shared" si="24"/>
        <v>23007705.999999996</v>
      </c>
      <c r="H814" s="295">
        <f t="shared" si="24"/>
        <v>3461296.3899999997</v>
      </c>
      <c r="I814" s="295">
        <f t="shared" si="24"/>
        <v>14197202.809999999</v>
      </c>
      <c r="J814" s="295">
        <f t="shared" si="24"/>
        <v>0</v>
      </c>
      <c r="K814" s="295">
        <f t="shared" si="24"/>
        <v>11414375.800000003</v>
      </c>
      <c r="L814" s="295">
        <f t="shared" si="24"/>
        <v>690274909.63</v>
      </c>
      <c r="M814" s="284">
        <v>44713</v>
      </c>
      <c r="N814" s="285"/>
    </row>
    <row r="818" spans="1:14">
      <c r="A818" s="282" t="s">
        <v>385</v>
      </c>
    </row>
    <row r="819" spans="1:14">
      <c r="A819" s="314" t="s">
        <v>386</v>
      </c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</row>
    <row r="820" spans="1:14" ht="63">
      <c r="A820" s="286" t="s">
        <v>206</v>
      </c>
      <c r="B820" s="287" t="s">
        <v>207</v>
      </c>
      <c r="C820" s="287" t="s">
        <v>208</v>
      </c>
      <c r="D820" s="287" t="s">
        <v>209</v>
      </c>
      <c r="E820" s="287" t="s">
        <v>210</v>
      </c>
      <c r="F820" s="287" t="s">
        <v>153</v>
      </c>
      <c r="G820" s="284" t="s">
        <v>356</v>
      </c>
      <c r="H820" s="284"/>
      <c r="I820" s="285"/>
      <c r="J820" s="285"/>
      <c r="K820" s="285"/>
      <c r="L820" s="285"/>
      <c r="M820" s="285"/>
      <c r="N820" s="285"/>
    </row>
    <row r="821" spans="1:14">
      <c r="A821" s="290" t="s">
        <v>1</v>
      </c>
      <c r="B821" s="291">
        <v>-15116</v>
      </c>
      <c r="C821" s="291">
        <v>-7893.5903159609106</v>
      </c>
      <c r="D821" s="291">
        <v>-140864.2155029563</v>
      </c>
      <c r="E821" s="291">
        <v>-3748.6892423416789</v>
      </c>
      <c r="F821" s="292">
        <f t="shared" ref="F821:F871" si="25">SUM(B821:E821)</f>
        <v>-167622.49506125887</v>
      </c>
      <c r="G821" s="284">
        <v>44713</v>
      </c>
      <c r="H821" s="284"/>
      <c r="I821" s="285"/>
      <c r="J821" s="285"/>
      <c r="K821" s="285"/>
      <c r="L821" s="285"/>
      <c r="M821" s="285"/>
      <c r="N821" s="285"/>
    </row>
    <row r="822" spans="1:14">
      <c r="A822" s="290" t="s">
        <v>2</v>
      </c>
      <c r="B822" s="291">
        <v>-27469.66</v>
      </c>
      <c r="C822" s="291">
        <v>-14344.682960810936</v>
      </c>
      <c r="D822" s="291">
        <v>-142009.45496114044</v>
      </c>
      <c r="E822" s="291">
        <v>-6812.3321008011926</v>
      </c>
      <c r="F822" s="292">
        <f t="shared" si="25"/>
        <v>-190636.13002275256</v>
      </c>
      <c r="G822" s="284">
        <v>44713</v>
      </c>
      <c r="H822" s="284"/>
      <c r="I822" s="285"/>
      <c r="J822" s="285"/>
      <c r="K822" s="285"/>
      <c r="L822" s="285"/>
      <c r="M822" s="285"/>
      <c r="N822" s="285"/>
    </row>
    <row r="823" spans="1:14">
      <c r="A823" s="290" t="s">
        <v>331</v>
      </c>
      <c r="B823" s="291">
        <v>-33889.550000000003</v>
      </c>
      <c r="C823" s="291">
        <v>-17697.157530769971</v>
      </c>
      <c r="D823" s="291">
        <v>-66457.720023022426</v>
      </c>
      <c r="E823" s="291">
        <v>-8404.4321278596162</v>
      </c>
      <c r="F823" s="292">
        <f t="shared" si="25"/>
        <v>-126448.85968165201</v>
      </c>
      <c r="G823" s="284">
        <v>44713</v>
      </c>
      <c r="H823" s="284"/>
      <c r="I823" s="285"/>
      <c r="J823" s="285"/>
      <c r="K823" s="285"/>
      <c r="L823" s="285"/>
      <c r="M823" s="285"/>
      <c r="N823" s="285"/>
    </row>
    <row r="824" spans="1:14">
      <c r="A824" s="290" t="s">
        <v>3</v>
      </c>
      <c r="B824" s="291">
        <v>-131579.76999999999</v>
      </c>
      <c r="C824" s="291">
        <v>-68711.079487965893</v>
      </c>
      <c r="D824" s="291">
        <v>-140891.33884453343</v>
      </c>
      <c r="E824" s="291">
        <v>-32631.093608367253</v>
      </c>
      <c r="F824" s="292">
        <f t="shared" si="25"/>
        <v>-373813.28194086655</v>
      </c>
      <c r="G824" s="284">
        <v>44713</v>
      </c>
      <c r="H824" s="284"/>
      <c r="I824" s="285"/>
      <c r="J824" s="285"/>
      <c r="K824" s="285"/>
      <c r="L824" s="285"/>
      <c r="M824" s="285"/>
      <c r="N824" s="285"/>
    </row>
    <row r="825" spans="1:14">
      <c r="A825" s="290" t="s">
        <v>332</v>
      </c>
      <c r="B825" s="291">
        <v>-107820.53</v>
      </c>
      <c r="C825" s="291">
        <v>-56303.982239062323</v>
      </c>
      <c r="D825" s="291">
        <v>-41127.205748020679</v>
      </c>
      <c r="E825" s="291">
        <v>-26738.926657213546</v>
      </c>
      <c r="F825" s="292">
        <f t="shared" si="25"/>
        <v>-231990.64464429652</v>
      </c>
      <c r="G825" s="284">
        <v>44713</v>
      </c>
      <c r="H825" s="284"/>
      <c r="I825" s="285"/>
      <c r="J825" s="285"/>
      <c r="K825" s="285"/>
      <c r="L825" s="285"/>
      <c r="M825" s="285"/>
      <c r="N825" s="285"/>
    </row>
    <row r="826" spans="1:14">
      <c r="A826" s="290" t="s">
        <v>4</v>
      </c>
      <c r="B826" s="291">
        <v>-1800013.9</v>
      </c>
      <c r="C826" s="291">
        <v>-939968.96056909137</v>
      </c>
      <c r="D826" s="291">
        <v>-331442.28705658729</v>
      </c>
      <c r="E826" s="291">
        <v>-446394.02218475757</v>
      </c>
      <c r="F826" s="292">
        <f t="shared" si="25"/>
        <v>-3517819.1698104362</v>
      </c>
      <c r="G826" s="284">
        <v>44713</v>
      </c>
      <c r="H826" s="284"/>
      <c r="I826" s="285"/>
      <c r="J826" s="285"/>
      <c r="K826" s="285"/>
      <c r="L826" s="285"/>
      <c r="M826" s="285"/>
      <c r="N826" s="285"/>
    </row>
    <row r="827" spans="1:14">
      <c r="A827" s="290" t="s">
        <v>5</v>
      </c>
      <c r="B827" s="291">
        <v>-98910</v>
      </c>
      <c r="C827" s="291">
        <v>-51650.893875675218</v>
      </c>
      <c r="D827" s="291">
        <v>0</v>
      </c>
      <c r="E827" s="291">
        <v>-24529.161316817725</v>
      </c>
      <c r="F827" s="292">
        <f t="shared" si="25"/>
        <v>-175090.05519249293</v>
      </c>
      <c r="G827" s="284">
        <v>44713</v>
      </c>
      <c r="H827" s="284"/>
      <c r="I827" s="285"/>
      <c r="J827" s="285"/>
      <c r="K827" s="285"/>
      <c r="L827" s="285"/>
      <c r="M827" s="285"/>
      <c r="N827" s="285"/>
    </row>
    <row r="828" spans="1:14">
      <c r="A828" s="290" t="s">
        <v>6</v>
      </c>
      <c r="B828" s="291">
        <v>-28678.21</v>
      </c>
      <c r="C828" s="291">
        <v>-14975.789719085114</v>
      </c>
      <c r="D828" s="291">
        <v>-132897.90969909434</v>
      </c>
      <c r="E828" s="291">
        <v>-7112.0465552906562</v>
      </c>
      <c r="F828" s="292">
        <f t="shared" si="25"/>
        <v>-183663.95597347012</v>
      </c>
      <c r="G828" s="284">
        <v>44713</v>
      </c>
      <c r="H828" s="284"/>
      <c r="I828" s="285"/>
      <c r="J828" s="285"/>
      <c r="K828" s="285"/>
      <c r="L828" s="285"/>
      <c r="M828" s="285"/>
      <c r="N828" s="285"/>
    </row>
    <row r="829" spans="1:14">
      <c r="A829" s="290" t="s">
        <v>333</v>
      </c>
      <c r="B829" s="291">
        <v>-288497.42</v>
      </c>
      <c r="C829" s="291">
        <v>-150653.62331092241</v>
      </c>
      <c r="D829" s="291">
        <v>-154130.03058890963</v>
      </c>
      <c r="E829" s="291">
        <v>-71545.848520097818</v>
      </c>
      <c r="F829" s="292">
        <f t="shared" si="25"/>
        <v>-664826.92241992988</v>
      </c>
      <c r="G829" s="284">
        <v>44713</v>
      </c>
      <c r="H829" s="284"/>
      <c r="I829" s="285"/>
      <c r="J829" s="285"/>
      <c r="K829" s="285"/>
      <c r="L829" s="285"/>
      <c r="M829" s="285"/>
      <c r="N829" s="285"/>
    </row>
    <row r="830" spans="1:14">
      <c r="A830" s="290" t="s">
        <v>334</v>
      </c>
      <c r="B830" s="291">
        <v>-201988.57</v>
      </c>
      <c r="C830" s="291">
        <v>-105478.62406797447</v>
      </c>
      <c r="D830" s="291">
        <v>-61267.265323987682</v>
      </c>
      <c r="E830" s="291">
        <v>-50092.108598681931</v>
      </c>
      <c r="F830" s="292">
        <f t="shared" si="25"/>
        <v>-418826.56799064408</v>
      </c>
      <c r="G830" s="284">
        <v>44713</v>
      </c>
      <c r="H830" s="284"/>
      <c r="I830" s="285"/>
      <c r="J830" s="285"/>
      <c r="K830" s="285"/>
      <c r="L830" s="285"/>
      <c r="M830" s="285"/>
      <c r="N830" s="285"/>
    </row>
    <row r="831" spans="1:14">
      <c r="A831" s="290" t="s">
        <v>335</v>
      </c>
      <c r="B831" s="291">
        <v>-75142.69</v>
      </c>
      <c r="C831" s="291">
        <v>-39239.581972564309</v>
      </c>
      <c r="D831" s="291">
        <v>-72960.039519491023</v>
      </c>
      <c r="E831" s="291">
        <v>-18634.992813992998</v>
      </c>
      <c r="F831" s="292">
        <f t="shared" si="25"/>
        <v>-205977.30430604832</v>
      </c>
      <c r="G831" s="284">
        <v>44713</v>
      </c>
      <c r="H831" s="284"/>
      <c r="I831" s="285"/>
      <c r="J831" s="285"/>
      <c r="K831" s="285"/>
      <c r="L831" s="285"/>
      <c r="M831" s="285"/>
      <c r="N831" s="285"/>
    </row>
    <row r="832" spans="1:14">
      <c r="A832" s="290" t="s">
        <v>7</v>
      </c>
      <c r="B832" s="291">
        <v>-97931.61</v>
      </c>
      <c r="C832" s="291">
        <v>-51139.979918758036</v>
      </c>
      <c r="D832" s="291">
        <v>-144411.61707282436</v>
      </c>
      <c r="E832" s="291">
        <v>-24286.526776970251</v>
      </c>
      <c r="F832" s="292">
        <f t="shared" si="25"/>
        <v>-317769.73376855266</v>
      </c>
      <c r="G832" s="284">
        <v>44713</v>
      </c>
      <c r="H832" s="284"/>
      <c r="I832" s="285"/>
      <c r="J832" s="285"/>
      <c r="K832" s="285"/>
      <c r="L832" s="285"/>
      <c r="M832" s="285"/>
      <c r="N832" s="285"/>
    </row>
    <row r="833" spans="1:14">
      <c r="A833" s="290" t="s">
        <v>336</v>
      </c>
      <c r="B833" s="291">
        <v>-150322.98000000001</v>
      </c>
      <c r="C833" s="291">
        <v>-78498.799904305924</v>
      </c>
      <c r="D833" s="291">
        <v>-86234.365923694393</v>
      </c>
      <c r="E833" s="291">
        <v>-37279.310802714434</v>
      </c>
      <c r="F833" s="292">
        <f t="shared" si="25"/>
        <v>-352335.45663071476</v>
      </c>
      <c r="G833" s="284">
        <v>44713</v>
      </c>
      <c r="H833" s="284"/>
      <c r="I833" s="285"/>
      <c r="J833" s="285"/>
      <c r="K833" s="285"/>
      <c r="L833" s="285"/>
      <c r="M833" s="285"/>
      <c r="N833" s="285"/>
    </row>
    <row r="834" spans="1:14">
      <c r="A834" s="290" t="s">
        <v>8</v>
      </c>
      <c r="B834" s="291">
        <v>-218982.12</v>
      </c>
      <c r="C834" s="291">
        <v>-114352.67037089734</v>
      </c>
      <c r="D834" s="291">
        <v>-69182.208268334769</v>
      </c>
      <c r="E834" s="291">
        <v>-54306.41927104412</v>
      </c>
      <c r="F834" s="292">
        <f t="shared" si="25"/>
        <v>-456823.41791027627</v>
      </c>
      <c r="G834" s="284">
        <v>44713</v>
      </c>
      <c r="H834" s="284"/>
      <c r="I834" s="285"/>
      <c r="J834" s="285"/>
      <c r="K834" s="285"/>
      <c r="L834" s="285"/>
      <c r="M834" s="285"/>
      <c r="N834" s="285"/>
    </row>
    <row r="835" spans="1:14">
      <c r="A835" s="290" t="s">
        <v>9</v>
      </c>
      <c r="B835" s="291">
        <v>-31714.3</v>
      </c>
      <c r="C835" s="291">
        <v>-16561.235618552819</v>
      </c>
      <c r="D835" s="291">
        <v>-70593.707192172049</v>
      </c>
      <c r="E835" s="291">
        <v>-7864.9794729810792</v>
      </c>
      <c r="F835" s="292">
        <f t="shared" si="25"/>
        <v>-126734.22228370595</v>
      </c>
      <c r="G835" s="284">
        <v>44713</v>
      </c>
      <c r="H835" s="284"/>
      <c r="I835" s="285"/>
      <c r="J835" s="285"/>
      <c r="K835" s="285"/>
      <c r="L835" s="285"/>
      <c r="M835" s="285"/>
      <c r="N835" s="285"/>
    </row>
    <row r="836" spans="1:14">
      <c r="A836" s="290" t="s">
        <v>337</v>
      </c>
      <c r="B836" s="291">
        <v>-22896.51</v>
      </c>
      <c r="C836" s="291">
        <v>-11956.580548606153</v>
      </c>
      <c r="D836" s="291">
        <v>-231803.10670890516</v>
      </c>
      <c r="E836" s="291">
        <v>-5678.2152459980307</v>
      </c>
      <c r="F836" s="292">
        <f t="shared" si="25"/>
        <v>-272334.41250350937</v>
      </c>
      <c r="G836" s="284">
        <v>44713</v>
      </c>
      <c r="H836" s="284"/>
      <c r="I836" s="285"/>
      <c r="J836" s="285"/>
      <c r="K836" s="285"/>
      <c r="L836" s="285"/>
      <c r="M836" s="285"/>
      <c r="N836" s="285"/>
    </row>
    <row r="837" spans="1:14">
      <c r="A837" s="290" t="s">
        <v>10</v>
      </c>
      <c r="B837" s="291">
        <v>-204427.81</v>
      </c>
      <c r="C837" s="291">
        <v>-106752.39431303914</v>
      </c>
      <c r="D837" s="291">
        <v>-42861.904953541212</v>
      </c>
      <c r="E837" s="291">
        <v>-50697.025832001455</v>
      </c>
      <c r="F837" s="292">
        <f t="shared" si="25"/>
        <v>-404739.13509858184</v>
      </c>
      <c r="G837" s="284">
        <v>44713</v>
      </c>
      <c r="H837" s="284"/>
      <c r="I837" s="285"/>
      <c r="J837" s="285"/>
      <c r="K837" s="285"/>
      <c r="L837" s="285"/>
      <c r="M837" s="285"/>
      <c r="N837" s="285"/>
    </row>
    <row r="838" spans="1:14">
      <c r="A838" s="290" t="s">
        <v>338</v>
      </c>
      <c r="B838" s="291">
        <v>-820503.93</v>
      </c>
      <c r="C838" s="291">
        <v>-428467.929104977</v>
      </c>
      <c r="D838" s="291">
        <v>-146697.86875849217</v>
      </c>
      <c r="E838" s="291">
        <v>-203480.67890938139</v>
      </c>
      <c r="F838" s="292">
        <f t="shared" si="25"/>
        <v>-1599150.4067728505</v>
      </c>
      <c r="G838" s="284">
        <v>44713</v>
      </c>
      <c r="H838" s="284"/>
      <c r="I838" s="285"/>
      <c r="J838" s="285"/>
      <c r="K838" s="285"/>
      <c r="L838" s="285"/>
      <c r="M838" s="285"/>
      <c r="N838" s="285"/>
    </row>
    <row r="839" spans="1:14">
      <c r="A839" s="290" t="s">
        <v>11</v>
      </c>
      <c r="B839" s="291">
        <v>-70181.13</v>
      </c>
      <c r="C839" s="291">
        <v>-36648.650438470846</v>
      </c>
      <c r="D839" s="291">
        <v>-783220.06931892037</v>
      </c>
      <c r="E839" s="291">
        <v>-17404.551813037953</v>
      </c>
      <c r="F839" s="292">
        <f t="shared" si="25"/>
        <v>-907454.40157042921</v>
      </c>
      <c r="G839" s="284">
        <v>44713</v>
      </c>
      <c r="H839" s="284"/>
      <c r="I839" s="285"/>
      <c r="J839" s="285"/>
      <c r="K839" s="285"/>
      <c r="L839" s="285"/>
      <c r="M839" s="285"/>
      <c r="N839" s="285"/>
    </row>
    <row r="840" spans="1:14">
      <c r="A840" s="290" t="s">
        <v>12</v>
      </c>
      <c r="B840" s="291">
        <v>-1176748.47</v>
      </c>
      <c r="C840" s="291">
        <v>-614499.16391942254</v>
      </c>
      <c r="D840" s="291">
        <v>-202936.5674284664</v>
      </c>
      <c r="E840" s="291">
        <v>-291827.45911640016</v>
      </c>
      <c r="F840" s="292">
        <f t="shared" si="25"/>
        <v>-2286011.6604642891</v>
      </c>
      <c r="G840" s="284">
        <v>44713</v>
      </c>
      <c r="H840" s="284"/>
      <c r="I840" s="285"/>
      <c r="J840" s="285"/>
      <c r="K840" s="285"/>
      <c r="L840" s="285"/>
      <c r="M840" s="285"/>
      <c r="N840" s="285"/>
    </row>
    <row r="841" spans="1:14">
      <c r="A841" s="290" t="s">
        <v>339</v>
      </c>
      <c r="B841" s="291">
        <v>-94637.6</v>
      </c>
      <c r="C841" s="291">
        <v>-49419.846061886536</v>
      </c>
      <c r="D841" s="291">
        <v>-134283.498856869</v>
      </c>
      <c r="E841" s="291">
        <v>-23469.630152426224</v>
      </c>
      <c r="F841" s="292">
        <f t="shared" si="25"/>
        <v>-301810.57507118175</v>
      </c>
      <c r="G841" s="284">
        <v>44713</v>
      </c>
      <c r="H841" s="284"/>
      <c r="I841" s="285"/>
      <c r="J841" s="285"/>
      <c r="K841" s="285"/>
      <c r="L841" s="285"/>
      <c r="M841" s="285"/>
      <c r="N841" s="285"/>
    </row>
    <row r="842" spans="1:14">
      <c r="A842" s="290" t="s">
        <v>13</v>
      </c>
      <c r="B842" s="291">
        <v>-18550.669999999998</v>
      </c>
      <c r="C842" s="291">
        <v>-9687.1769465055877</v>
      </c>
      <c r="D842" s="291">
        <v>-90765.225619287696</v>
      </c>
      <c r="E842" s="291">
        <v>-4600.4688049996894</v>
      </c>
      <c r="F842" s="292">
        <f t="shared" si="25"/>
        <v>-123603.54137079297</v>
      </c>
      <c r="G842" s="284">
        <v>44713</v>
      </c>
      <c r="H842" s="284"/>
      <c r="I842" s="285"/>
      <c r="J842" s="285"/>
      <c r="K842" s="285"/>
      <c r="L842" s="285"/>
      <c r="M842" s="285"/>
      <c r="N842" s="285"/>
    </row>
    <row r="843" spans="1:14">
      <c r="A843" s="290" t="s">
        <v>14</v>
      </c>
      <c r="B843" s="291">
        <v>-53063.27</v>
      </c>
      <c r="C843" s="291">
        <v>-27709.688165137333</v>
      </c>
      <c r="D843" s="291">
        <v>-58228.697246070631</v>
      </c>
      <c r="E843" s="291">
        <v>-13159.412355523018</v>
      </c>
      <c r="F843" s="292">
        <f t="shared" si="25"/>
        <v>-152161.06776673096</v>
      </c>
      <c r="G843" s="284">
        <v>44713</v>
      </c>
      <c r="H843" s="284"/>
      <c r="I843" s="285"/>
      <c r="J843" s="285"/>
      <c r="K843" s="285"/>
      <c r="L843" s="285"/>
      <c r="M843" s="285"/>
      <c r="N843" s="285"/>
    </row>
    <row r="844" spans="1:14">
      <c r="A844" s="290" t="s">
        <v>15</v>
      </c>
      <c r="B844" s="291">
        <v>-196450.42</v>
      </c>
      <c r="C844" s="291">
        <v>-102586.59258794127</v>
      </c>
      <c r="D844" s="291">
        <v>-119023.42386043668</v>
      </c>
      <c r="E844" s="291">
        <v>-48718.674348389941</v>
      </c>
      <c r="F844" s="292">
        <f t="shared" si="25"/>
        <v>-466779.11079676787</v>
      </c>
      <c r="G844" s="284">
        <v>44713</v>
      </c>
      <c r="H844" s="284"/>
      <c r="I844" s="285"/>
      <c r="J844" s="285"/>
      <c r="K844" s="285"/>
      <c r="L844" s="285"/>
      <c r="M844" s="285"/>
      <c r="N844" s="285"/>
    </row>
    <row r="845" spans="1:14">
      <c r="A845" s="290" t="s">
        <v>16</v>
      </c>
      <c r="B845" s="291">
        <v>-1387641.88</v>
      </c>
      <c r="C845" s="291">
        <v>-724627.90317227365</v>
      </c>
      <c r="D845" s="291">
        <v>-212893.98993554924</v>
      </c>
      <c r="E845" s="291">
        <v>-344127.92108426435</v>
      </c>
      <c r="F845" s="292">
        <f t="shared" si="25"/>
        <v>-2669291.6941920873</v>
      </c>
      <c r="G845" s="284">
        <v>44713</v>
      </c>
      <c r="H845" s="284"/>
      <c r="I845" s="285"/>
      <c r="J845" s="285"/>
      <c r="K845" s="285"/>
      <c r="L845" s="285"/>
      <c r="M845" s="285"/>
      <c r="N845" s="285"/>
    </row>
    <row r="846" spans="1:14">
      <c r="A846" s="290" t="s">
        <v>340</v>
      </c>
      <c r="B846" s="291">
        <v>-19335.12</v>
      </c>
      <c r="C846" s="291">
        <v>-10096.818377773729</v>
      </c>
      <c r="D846" s="291">
        <v>-69240.383243904667</v>
      </c>
      <c r="E846" s="291">
        <v>-4795.0087247504389</v>
      </c>
      <c r="F846" s="292">
        <f t="shared" si="25"/>
        <v>-103467.33034642883</v>
      </c>
      <c r="G846" s="284">
        <v>44713</v>
      </c>
      <c r="H846" s="284"/>
      <c r="I846" s="285"/>
      <c r="J846" s="285"/>
      <c r="K846" s="285"/>
      <c r="L846" s="285"/>
      <c r="M846" s="285"/>
      <c r="N846" s="285"/>
    </row>
    <row r="847" spans="1:14">
      <c r="A847" s="290" t="s">
        <v>17</v>
      </c>
      <c r="B847" s="291">
        <v>-36713.96</v>
      </c>
      <c r="C847" s="291">
        <v>-19172.064179061486</v>
      </c>
      <c r="D847" s="291">
        <v>-58945.232279961616</v>
      </c>
      <c r="E847" s="291">
        <v>-9104.8696302631815</v>
      </c>
      <c r="F847" s="292">
        <f t="shared" si="25"/>
        <v>-123936.12608928629</v>
      </c>
      <c r="G847" s="284">
        <v>44713</v>
      </c>
      <c r="H847" s="284"/>
      <c r="I847" s="285"/>
      <c r="J847" s="285"/>
      <c r="K847" s="285"/>
      <c r="L847" s="285"/>
      <c r="M847" s="285"/>
      <c r="N847" s="285"/>
    </row>
    <row r="848" spans="1:14">
      <c r="A848" s="290" t="s">
        <v>18</v>
      </c>
      <c r="B848" s="291">
        <v>-27733.46</v>
      </c>
      <c r="C848" s="291">
        <v>-14482.436485480974</v>
      </c>
      <c r="D848" s="291">
        <v>-181811.84012198821</v>
      </c>
      <c r="E848" s="291">
        <v>-6877.7516545600265</v>
      </c>
      <c r="F848" s="292">
        <f t="shared" si="25"/>
        <v>-230905.48826202922</v>
      </c>
      <c r="G848" s="284">
        <v>44713</v>
      </c>
      <c r="H848" s="284"/>
      <c r="I848" s="285"/>
      <c r="J848" s="285"/>
      <c r="K848" s="285"/>
      <c r="L848" s="285"/>
      <c r="M848" s="285"/>
      <c r="N848" s="285"/>
    </row>
    <row r="849" spans="1:14">
      <c r="A849" s="290" t="s">
        <v>19</v>
      </c>
      <c r="B849" s="291">
        <v>-32415.96</v>
      </c>
      <c r="C849" s="291">
        <v>-16927.643737900788</v>
      </c>
      <c r="D849" s="291">
        <v>-79751.22937910787</v>
      </c>
      <c r="E849" s="291">
        <v>-8038.9877658271171</v>
      </c>
      <c r="F849" s="292">
        <f t="shared" si="25"/>
        <v>-137133.82088283577</v>
      </c>
      <c r="G849" s="284">
        <v>44713</v>
      </c>
      <c r="H849" s="284"/>
      <c r="I849" s="285"/>
      <c r="J849" s="285"/>
      <c r="K849" s="285"/>
      <c r="L849" s="285"/>
      <c r="M849" s="285"/>
      <c r="N849" s="285"/>
    </row>
    <row r="850" spans="1:14">
      <c r="A850" s="290" t="s">
        <v>20</v>
      </c>
      <c r="B850" s="291">
        <v>-33818.629999999997</v>
      </c>
      <c r="C850" s="291">
        <v>-17660.123170576957</v>
      </c>
      <c r="D850" s="291">
        <v>-75065.233108812288</v>
      </c>
      <c r="E850" s="291">
        <v>-8386.844401350445</v>
      </c>
      <c r="F850" s="292">
        <f t="shared" si="25"/>
        <v>-134930.83068073969</v>
      </c>
      <c r="G850" s="284">
        <v>44713</v>
      </c>
      <c r="H850" s="284"/>
      <c r="I850" s="285"/>
      <c r="J850" s="285"/>
      <c r="K850" s="285"/>
      <c r="L850" s="285"/>
      <c r="M850" s="285"/>
      <c r="N850" s="285"/>
    </row>
    <row r="851" spans="1:14">
      <c r="A851" s="290" t="s">
        <v>341</v>
      </c>
      <c r="B851" s="291">
        <v>-1010292.89</v>
      </c>
      <c r="C851" s="291">
        <v>-527575.90291766694</v>
      </c>
      <c r="D851" s="291">
        <v>0</v>
      </c>
      <c r="E851" s="291">
        <v>-250547.34697684934</v>
      </c>
      <c r="F851" s="292">
        <f t="shared" si="25"/>
        <v>-1788416.1398945162</v>
      </c>
      <c r="G851" s="284">
        <v>44713</v>
      </c>
      <c r="H851" s="284"/>
      <c r="I851" s="285"/>
      <c r="J851" s="285"/>
      <c r="K851" s="285"/>
      <c r="L851" s="285"/>
      <c r="M851" s="285"/>
      <c r="N851" s="285"/>
    </row>
    <row r="852" spans="1:14">
      <c r="A852" s="290" t="s">
        <v>21</v>
      </c>
      <c r="B852" s="291">
        <v>-80419.27</v>
      </c>
      <c r="C852" s="291">
        <v>-41995.019829901867</v>
      </c>
      <c r="D852" s="291">
        <v>-68097.9850458781</v>
      </c>
      <c r="E852" s="291">
        <v>-19943.558351383053</v>
      </c>
      <c r="F852" s="292">
        <f t="shared" si="25"/>
        <v>-210455.83322716304</v>
      </c>
      <c r="G852" s="284">
        <v>44713</v>
      </c>
      <c r="H852" s="284"/>
      <c r="I852" s="285"/>
      <c r="J852" s="285"/>
      <c r="K852" s="285"/>
      <c r="L852" s="285"/>
      <c r="M852" s="285"/>
      <c r="N852" s="285"/>
    </row>
    <row r="853" spans="1:14">
      <c r="A853" s="290" t="s">
        <v>22</v>
      </c>
      <c r="B853" s="291">
        <v>-225087.2</v>
      </c>
      <c r="C853" s="291">
        <v>-117540.74998944333</v>
      </c>
      <c r="D853" s="291">
        <v>-107400.92288904986</v>
      </c>
      <c r="E853" s="291">
        <v>-55820.447652477458</v>
      </c>
      <c r="F853" s="292">
        <f t="shared" si="25"/>
        <v>-505849.3205309707</v>
      </c>
      <c r="G853" s="284">
        <v>44713</v>
      </c>
      <c r="H853" s="284"/>
      <c r="I853" s="285"/>
      <c r="J853" s="285"/>
      <c r="K853" s="285"/>
      <c r="L853" s="285"/>
      <c r="M853" s="285"/>
      <c r="N853" s="285"/>
    </row>
    <row r="854" spans="1:14">
      <c r="A854" s="290" t="s">
        <v>342</v>
      </c>
      <c r="B854" s="291">
        <v>-40951.519999999997</v>
      </c>
      <c r="C854" s="291">
        <v>-21384.924239097323</v>
      </c>
      <c r="D854" s="291">
        <v>-99084.287062782707</v>
      </c>
      <c r="E854" s="291">
        <v>-10155.76337693897</v>
      </c>
      <c r="F854" s="292">
        <f t="shared" si="25"/>
        <v>-171576.494678819</v>
      </c>
      <c r="G854" s="284">
        <v>44713</v>
      </c>
      <c r="H854" s="284"/>
      <c r="I854" s="285"/>
      <c r="J854" s="285"/>
      <c r="K854" s="285"/>
      <c r="L854" s="285"/>
      <c r="M854" s="285"/>
      <c r="N854" s="285"/>
    </row>
    <row r="855" spans="1:14">
      <c r="A855" s="290" t="s">
        <v>23</v>
      </c>
      <c r="B855" s="291">
        <v>-7503.57</v>
      </c>
      <c r="C855" s="291">
        <v>-3918.3712637338585</v>
      </c>
      <c r="D855" s="291">
        <v>-86454.063332128528</v>
      </c>
      <c r="E855" s="291">
        <v>-1860.8460302479959</v>
      </c>
      <c r="F855" s="292">
        <f t="shared" si="25"/>
        <v>-99736.850626110376</v>
      </c>
      <c r="G855" s="284">
        <v>44713</v>
      </c>
      <c r="H855" s="284"/>
      <c r="I855" s="285"/>
      <c r="J855" s="285"/>
      <c r="K855" s="285"/>
      <c r="L855" s="285"/>
      <c r="M855" s="285"/>
      <c r="N855" s="285"/>
    </row>
    <row r="856" spans="1:14">
      <c r="A856" s="290" t="s">
        <v>24</v>
      </c>
      <c r="B856" s="291">
        <v>-58436.57</v>
      </c>
      <c r="C856" s="291">
        <v>-30515.633173628561</v>
      </c>
      <c r="D856" s="291">
        <v>-137752.62281721539</v>
      </c>
      <c r="E856" s="291">
        <v>-14491.963887449454</v>
      </c>
      <c r="F856" s="292">
        <f t="shared" si="25"/>
        <v>-241196.78987829338</v>
      </c>
      <c r="G856" s="284">
        <v>44713</v>
      </c>
      <c r="H856" s="284"/>
      <c r="I856" s="285"/>
      <c r="J856" s="285"/>
      <c r="K856" s="285"/>
      <c r="L856" s="285"/>
      <c r="M856" s="285"/>
      <c r="N856" s="285"/>
    </row>
    <row r="857" spans="1:14">
      <c r="A857" s="290" t="s">
        <v>25</v>
      </c>
      <c r="B857" s="291">
        <v>-76302.91</v>
      </c>
      <c r="C857" s="291">
        <v>-39845.450262804115</v>
      </c>
      <c r="D857" s="291">
        <v>-44369.987151172398</v>
      </c>
      <c r="E857" s="291">
        <v>-18922.721445830593</v>
      </c>
      <c r="F857" s="292">
        <f t="shared" si="25"/>
        <v>-179441.0688598071</v>
      </c>
      <c r="G857" s="284">
        <v>44713</v>
      </c>
      <c r="H857" s="284"/>
      <c r="I857" s="285"/>
      <c r="J857" s="285"/>
      <c r="K857" s="285"/>
      <c r="L857" s="285"/>
      <c r="M857" s="285"/>
      <c r="N857" s="285"/>
    </row>
    <row r="858" spans="1:14">
      <c r="A858" s="290" t="s">
        <v>26</v>
      </c>
      <c r="B858" s="291">
        <v>-174742.04</v>
      </c>
      <c r="C858" s="291">
        <v>-91250.457296469714</v>
      </c>
      <c r="D858" s="291">
        <v>-133234.60992431582</v>
      </c>
      <c r="E858" s="291">
        <v>-43335.110378653291</v>
      </c>
      <c r="F858" s="292">
        <f t="shared" si="25"/>
        <v>-442562.21759943885</v>
      </c>
      <c r="G858" s="284">
        <v>44713</v>
      </c>
      <c r="H858" s="284"/>
      <c r="I858" s="285"/>
      <c r="J858" s="285"/>
      <c r="K858" s="285"/>
      <c r="L858" s="285"/>
      <c r="M858" s="285"/>
      <c r="N858" s="285"/>
    </row>
    <row r="859" spans="1:14">
      <c r="A859" s="290" t="s">
        <v>27</v>
      </c>
      <c r="B859" s="291">
        <v>-5969521.5300000003</v>
      </c>
      <c r="C859" s="291">
        <v>-3117289.7873080522</v>
      </c>
      <c r="D859" s="291">
        <v>0</v>
      </c>
      <c r="E859" s="291">
        <v>-1480410.0825089163</v>
      </c>
      <c r="F859" s="292">
        <f t="shared" si="25"/>
        <v>-10567221.399816969</v>
      </c>
      <c r="G859" s="284">
        <v>44713</v>
      </c>
      <c r="H859" s="284"/>
      <c r="I859" s="285"/>
      <c r="J859" s="285"/>
      <c r="K859" s="285"/>
      <c r="L859" s="285"/>
      <c r="M859" s="285"/>
      <c r="N859" s="285"/>
    </row>
    <row r="860" spans="1:14">
      <c r="A860" s="290" t="s">
        <v>343</v>
      </c>
      <c r="B860" s="291">
        <v>-38366.43</v>
      </c>
      <c r="C860" s="291">
        <v>-20034.984790020462</v>
      </c>
      <c r="D860" s="291">
        <v>-60808.569948052478</v>
      </c>
      <c r="E860" s="291">
        <v>-9514.6731647531815</v>
      </c>
      <c r="F860" s="292">
        <f t="shared" si="25"/>
        <v>-128724.65790282612</v>
      </c>
      <c r="G860" s="284">
        <v>44713</v>
      </c>
      <c r="H860" s="284"/>
      <c r="I860" s="285"/>
      <c r="J860" s="285"/>
      <c r="K860" s="285"/>
      <c r="L860" s="285"/>
      <c r="M860" s="285"/>
      <c r="N860" s="285"/>
    </row>
    <row r="861" spans="1:14">
      <c r="A861" s="290" t="s">
        <v>344</v>
      </c>
      <c r="B861" s="291">
        <v>-281151.7</v>
      </c>
      <c r="C861" s="291">
        <v>-146817.68185087229</v>
      </c>
      <c r="D861" s="291">
        <v>-105489.83839382965</v>
      </c>
      <c r="E861" s="291">
        <v>-69724.148645901616</v>
      </c>
      <c r="F861" s="292">
        <f t="shared" si="25"/>
        <v>-603183.36889060354</v>
      </c>
      <c r="G861" s="284">
        <v>44713</v>
      </c>
      <c r="H861" s="284"/>
      <c r="I861" s="285"/>
      <c r="J861" s="285"/>
      <c r="K861" s="285"/>
      <c r="L861" s="285"/>
      <c r="M861" s="285"/>
      <c r="N861" s="285"/>
    </row>
    <row r="862" spans="1:14">
      <c r="A862" s="290" t="s">
        <v>345</v>
      </c>
      <c r="B862" s="291">
        <v>-42980.6</v>
      </c>
      <c r="C862" s="291">
        <v>-22444.511743513063</v>
      </c>
      <c r="D862" s="291">
        <v>-66361.452877955526</v>
      </c>
      <c r="E862" s="291">
        <v>-10658.964597186165</v>
      </c>
      <c r="F862" s="292">
        <f t="shared" si="25"/>
        <v>-142445.52921865476</v>
      </c>
      <c r="G862" s="284">
        <v>44713</v>
      </c>
      <c r="H862" s="284"/>
      <c r="I862" s="285"/>
      <c r="J862" s="285"/>
      <c r="K862" s="285"/>
      <c r="L862" s="285"/>
      <c r="M862" s="285"/>
      <c r="N862" s="285"/>
    </row>
    <row r="863" spans="1:14">
      <c r="A863" s="290" t="s">
        <v>28</v>
      </c>
      <c r="B863" s="291">
        <v>-39663.760000000002</v>
      </c>
      <c r="C863" s="291">
        <v>-20712.450469501244</v>
      </c>
      <c r="D863" s="291">
        <v>-119031.52387327171</v>
      </c>
      <c r="E863" s="291">
        <v>-9836.4036071844512</v>
      </c>
      <c r="F863" s="292">
        <f t="shared" si="25"/>
        <v>-189244.1379499574</v>
      </c>
      <c r="G863" s="284">
        <v>44713</v>
      </c>
      <c r="H863" s="284"/>
      <c r="I863" s="285"/>
      <c r="J863" s="285"/>
      <c r="K863" s="285"/>
      <c r="L863" s="285"/>
      <c r="M863" s="285"/>
      <c r="N863" s="285"/>
    </row>
    <row r="864" spans="1:14">
      <c r="A864" s="290" t="s">
        <v>29</v>
      </c>
      <c r="B864" s="291">
        <v>-104830.06</v>
      </c>
      <c r="C864" s="291">
        <v>-54742.354911454298</v>
      </c>
      <c r="D864" s="291">
        <v>-100625.03196124452</v>
      </c>
      <c r="E864" s="291">
        <v>-25997.305249308192</v>
      </c>
      <c r="F864" s="292">
        <f t="shared" si="25"/>
        <v>-286194.75212200702</v>
      </c>
      <c r="G864" s="284">
        <v>44713</v>
      </c>
      <c r="H864" s="284"/>
      <c r="I864" s="285"/>
      <c r="J864" s="285"/>
      <c r="K864" s="285"/>
      <c r="L864" s="285"/>
      <c r="M864" s="285"/>
      <c r="N864" s="285"/>
    </row>
    <row r="865" spans="1:14">
      <c r="A865" s="290" t="s">
        <v>30</v>
      </c>
      <c r="B865" s="291">
        <v>-215304.88</v>
      </c>
      <c r="C865" s="291">
        <v>-112432.41234873701</v>
      </c>
      <c r="D865" s="291">
        <v>-106669.1525148466</v>
      </c>
      <c r="E865" s="291">
        <v>-53394.483092188049</v>
      </c>
      <c r="F865" s="292">
        <f t="shared" si="25"/>
        <v>-487800.92795577168</v>
      </c>
      <c r="G865" s="284">
        <v>44713</v>
      </c>
      <c r="H865" s="284"/>
      <c r="I865" s="285"/>
      <c r="J865" s="285"/>
      <c r="K865" s="285"/>
      <c r="L865" s="285"/>
      <c r="M865" s="285"/>
      <c r="N865" s="285"/>
    </row>
    <row r="866" spans="1:14">
      <c r="A866" s="290" t="s">
        <v>346</v>
      </c>
      <c r="B866" s="291">
        <v>-1419168.33</v>
      </c>
      <c r="C866" s="291">
        <v>-741091.04261486244</v>
      </c>
      <c r="D866" s="291">
        <v>-325125.51207634225</v>
      </c>
      <c r="E866" s="291">
        <v>-351946.31439495028</v>
      </c>
      <c r="F866" s="292">
        <f t="shared" si="25"/>
        <v>-2837331.1990861553</v>
      </c>
      <c r="G866" s="284">
        <v>44713</v>
      </c>
      <c r="H866" s="284"/>
      <c r="I866" s="285"/>
      <c r="J866" s="285"/>
      <c r="K866" s="285"/>
      <c r="L866" s="285"/>
      <c r="M866" s="285"/>
      <c r="N866" s="285"/>
    </row>
    <row r="867" spans="1:14">
      <c r="A867" s="290" t="s">
        <v>347</v>
      </c>
      <c r="B867" s="291">
        <v>-2706936.26</v>
      </c>
      <c r="C867" s="291">
        <v>-1413564.6739464842</v>
      </c>
      <c r="D867" s="291">
        <v>-578251.92202647065</v>
      </c>
      <c r="E867" s="291">
        <v>-671306.0184872722</v>
      </c>
      <c r="F867" s="292">
        <f t="shared" si="25"/>
        <v>-5370058.8744602259</v>
      </c>
      <c r="G867" s="284">
        <v>44713</v>
      </c>
      <c r="H867" s="284"/>
      <c r="I867" s="285"/>
      <c r="J867" s="285"/>
      <c r="K867" s="285"/>
      <c r="L867" s="285"/>
      <c r="M867" s="285"/>
      <c r="N867" s="285"/>
    </row>
    <row r="868" spans="1:14">
      <c r="A868" s="290" t="s">
        <v>31</v>
      </c>
      <c r="B868" s="291">
        <v>-759658.21</v>
      </c>
      <c r="C868" s="291">
        <v>-396694.237984885</v>
      </c>
      <c r="D868" s="291">
        <v>-192913.21853859862</v>
      </c>
      <c r="E868" s="291">
        <v>-188391.25960540058</v>
      </c>
      <c r="F868" s="292">
        <f t="shared" si="25"/>
        <v>-1537656.9261288841</v>
      </c>
      <c r="G868" s="284">
        <v>44713</v>
      </c>
      <c r="H868" s="284"/>
      <c r="I868" s="285"/>
      <c r="J868" s="285"/>
      <c r="K868" s="285"/>
      <c r="L868" s="285"/>
      <c r="M868" s="285"/>
      <c r="N868" s="285"/>
    </row>
    <row r="869" spans="1:14">
      <c r="A869" s="290" t="s">
        <v>32</v>
      </c>
      <c r="B869" s="291">
        <v>-336771.67</v>
      </c>
      <c r="C869" s="291">
        <v>-175862.48574911052</v>
      </c>
      <c r="D869" s="291">
        <v>-178973.81158580299</v>
      </c>
      <c r="E869" s="291">
        <v>-83517.61138732273</v>
      </c>
      <c r="F869" s="292">
        <f t="shared" si="25"/>
        <v>-775125.57872223633</v>
      </c>
      <c r="G869" s="284">
        <v>44713</v>
      </c>
      <c r="H869" s="284"/>
      <c r="I869" s="285"/>
      <c r="J869" s="285"/>
      <c r="K869" s="285"/>
      <c r="L869" s="285"/>
      <c r="M869" s="285"/>
      <c r="N869" s="285"/>
    </row>
    <row r="870" spans="1:14">
      <c r="A870" s="290" t="s">
        <v>33</v>
      </c>
      <c r="B870" s="291">
        <v>-59691.78</v>
      </c>
      <c r="C870" s="291">
        <v>-31171.105665680814</v>
      </c>
      <c r="D870" s="291">
        <v>-58852.821706269577</v>
      </c>
      <c r="E870" s="291">
        <v>-14803.249700527285</v>
      </c>
      <c r="F870" s="292">
        <f t="shared" si="25"/>
        <v>-164518.95707247767</v>
      </c>
      <c r="G870" s="284">
        <v>44713</v>
      </c>
      <c r="H870" s="284"/>
      <c r="I870" s="285"/>
      <c r="J870" s="285"/>
      <c r="K870" s="285"/>
      <c r="L870" s="285"/>
      <c r="M870" s="285"/>
      <c r="N870" s="285"/>
    </row>
    <row r="871" spans="1:14">
      <c r="A871" s="290" t="s">
        <v>34</v>
      </c>
      <c r="B871" s="291">
        <v>-50986.31</v>
      </c>
      <c r="C871" s="291">
        <v>-26625.098572630468</v>
      </c>
      <c r="D871" s="291">
        <v>-48549.029729691225</v>
      </c>
      <c r="E871" s="291">
        <v>-12644.337570153784</v>
      </c>
      <c r="F871" s="292">
        <f t="shared" si="25"/>
        <v>-138804.77587247547</v>
      </c>
      <c r="G871" s="284">
        <v>44713</v>
      </c>
      <c r="H871" s="284"/>
      <c r="I871" s="285"/>
      <c r="J871" s="285"/>
      <c r="K871" s="285"/>
      <c r="L871" s="285"/>
      <c r="M871" s="285"/>
      <c r="N871" s="285"/>
    </row>
    <row r="872" spans="1:14">
      <c r="A872" s="293" t="s">
        <v>36</v>
      </c>
      <c r="B872" s="295">
        <f>SUM(B821:B871)</f>
        <v>-21201943.619999994</v>
      </c>
      <c r="C872" s="295">
        <f t="shared" ref="C872:F872" si="26">SUM(C821:C871)</f>
        <v>-11071675.000000002</v>
      </c>
      <c r="D872" s="295">
        <f t="shared" si="26"/>
        <v>-6760044</v>
      </c>
      <c r="E872" s="295">
        <f t="shared" si="26"/>
        <v>-5257971</v>
      </c>
      <c r="F872" s="295">
        <f t="shared" si="26"/>
        <v>-44291633.619999997</v>
      </c>
      <c r="G872" s="284">
        <v>44713</v>
      </c>
      <c r="H872" s="284"/>
      <c r="I872" s="285"/>
      <c r="J872" s="285"/>
      <c r="K872" s="285"/>
      <c r="L872" s="285"/>
      <c r="M872" s="285"/>
      <c r="N872" s="285"/>
    </row>
    <row r="876" spans="1:14">
      <c r="A876" s="282" t="s">
        <v>387</v>
      </c>
    </row>
    <row r="877" spans="1:14">
      <c r="A877" s="314" t="s">
        <v>388</v>
      </c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</row>
    <row r="878" spans="1:14" ht="63">
      <c r="A878" s="286" t="s">
        <v>206</v>
      </c>
      <c r="B878" s="287" t="s">
        <v>207</v>
      </c>
      <c r="C878" s="287" t="s">
        <v>153</v>
      </c>
      <c r="D878" s="284" t="s">
        <v>356</v>
      </c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</row>
    <row r="879" spans="1:14">
      <c r="A879" s="290" t="s">
        <v>1</v>
      </c>
      <c r="B879" s="291">
        <v>-1666.1</v>
      </c>
      <c r="C879" s="292">
        <f t="shared" ref="C879:C929" si="27">SUM(B879:B879)</f>
        <v>-1666.1</v>
      </c>
      <c r="D879" s="284">
        <v>44713</v>
      </c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</row>
    <row r="880" spans="1:14" ht="15" customHeight="1">
      <c r="A880" s="290" t="s">
        <v>2</v>
      </c>
      <c r="B880" s="291">
        <v>-3027.73</v>
      </c>
      <c r="C880" s="292">
        <f t="shared" si="27"/>
        <v>-3027.73</v>
      </c>
      <c r="D880" s="284">
        <v>44713</v>
      </c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</row>
    <row r="881" spans="1:14">
      <c r="A881" s="290" t="s">
        <v>331</v>
      </c>
      <c r="B881" s="291">
        <v>-3735.34</v>
      </c>
      <c r="C881" s="292">
        <f t="shared" si="27"/>
        <v>-3735.34</v>
      </c>
      <c r="D881" s="284">
        <v>44713</v>
      </c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</row>
    <row r="882" spans="1:14">
      <c r="A882" s="290" t="s">
        <v>3</v>
      </c>
      <c r="B882" s="291">
        <v>-14502.85</v>
      </c>
      <c r="C882" s="292">
        <f t="shared" si="27"/>
        <v>-14502.85</v>
      </c>
      <c r="D882" s="284">
        <v>44713</v>
      </c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</row>
    <row r="883" spans="1:14">
      <c r="A883" s="290" t="s">
        <v>332</v>
      </c>
      <c r="B883" s="291">
        <v>-11884.08</v>
      </c>
      <c r="C883" s="292">
        <f t="shared" si="27"/>
        <v>-11884.08</v>
      </c>
      <c r="D883" s="284">
        <v>44713</v>
      </c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</row>
    <row r="884" spans="1:14">
      <c r="A884" s="290" t="s">
        <v>4</v>
      </c>
      <c r="B884" s="291">
        <v>-198399.3</v>
      </c>
      <c r="C884" s="292">
        <f t="shared" si="27"/>
        <v>-198399.3</v>
      </c>
      <c r="D884" s="284">
        <v>44713</v>
      </c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</row>
    <row r="885" spans="1:14">
      <c r="A885" s="290" t="s">
        <v>5</v>
      </c>
      <c r="B885" s="291">
        <v>-10901.96</v>
      </c>
      <c r="C885" s="292">
        <f t="shared" si="27"/>
        <v>-10901.96</v>
      </c>
      <c r="D885" s="284">
        <v>44713</v>
      </c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</row>
    <row r="886" spans="1:14">
      <c r="A886" s="290" t="s">
        <v>6</v>
      </c>
      <c r="B886" s="291">
        <v>-3160.94</v>
      </c>
      <c r="C886" s="292">
        <f t="shared" si="27"/>
        <v>-3160.94</v>
      </c>
      <c r="D886" s="284">
        <v>44713</v>
      </c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</row>
    <row r="887" spans="1:14">
      <c r="A887" s="290" t="s">
        <v>333</v>
      </c>
      <c r="B887" s="291">
        <v>-31798.47</v>
      </c>
      <c r="C887" s="292">
        <f t="shared" si="27"/>
        <v>-31798.47</v>
      </c>
      <c r="D887" s="284">
        <v>44713</v>
      </c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</row>
    <row r="888" spans="1:14">
      <c r="A888" s="290" t="s">
        <v>334</v>
      </c>
      <c r="B888" s="291">
        <v>-22263.38</v>
      </c>
      <c r="C888" s="292">
        <f t="shared" si="27"/>
        <v>-22263.38</v>
      </c>
      <c r="D888" s="284">
        <v>44713</v>
      </c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</row>
    <row r="889" spans="1:14">
      <c r="A889" s="290" t="s">
        <v>335</v>
      </c>
      <c r="B889" s="291">
        <v>-8282.2999999999993</v>
      </c>
      <c r="C889" s="292">
        <f t="shared" si="27"/>
        <v>-8282.2999999999993</v>
      </c>
      <c r="D889" s="284">
        <v>44713</v>
      </c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</row>
    <row r="890" spans="1:14">
      <c r="A890" s="290" t="s">
        <v>7</v>
      </c>
      <c r="B890" s="291">
        <v>-10794.12</v>
      </c>
      <c r="C890" s="292">
        <f t="shared" si="27"/>
        <v>-10794.12</v>
      </c>
      <c r="D890" s="284">
        <v>44713</v>
      </c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</row>
    <row r="891" spans="1:14">
      <c r="A891" s="290" t="s">
        <v>336</v>
      </c>
      <c r="B891" s="291">
        <v>-16568.75</v>
      </c>
      <c r="C891" s="292">
        <f t="shared" si="27"/>
        <v>-16568.75</v>
      </c>
      <c r="D891" s="284">
        <v>44713</v>
      </c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</row>
    <row r="892" spans="1:14">
      <c r="A892" s="290" t="s">
        <v>8</v>
      </c>
      <c r="B892" s="291">
        <v>-24136.42</v>
      </c>
      <c r="C892" s="292">
        <f t="shared" si="27"/>
        <v>-24136.42</v>
      </c>
      <c r="D892" s="284">
        <v>44713</v>
      </c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</row>
    <row r="893" spans="1:14">
      <c r="A893" s="290" t="s">
        <v>9</v>
      </c>
      <c r="B893" s="291">
        <v>-3495.58</v>
      </c>
      <c r="C893" s="292">
        <f t="shared" si="27"/>
        <v>-3495.58</v>
      </c>
      <c r="D893" s="284">
        <v>44713</v>
      </c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</row>
    <row r="894" spans="1:14">
      <c r="A894" s="290" t="s">
        <v>337</v>
      </c>
      <c r="B894" s="291">
        <v>-2523.6799999999998</v>
      </c>
      <c r="C894" s="292">
        <f t="shared" si="27"/>
        <v>-2523.6799999999998</v>
      </c>
      <c r="D894" s="284">
        <v>44713</v>
      </c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</row>
    <row r="895" spans="1:14">
      <c r="A895" s="290" t="s">
        <v>10</v>
      </c>
      <c r="B895" s="291">
        <v>-22532.23</v>
      </c>
      <c r="C895" s="292">
        <f t="shared" si="27"/>
        <v>-22532.23</v>
      </c>
      <c r="D895" s="284">
        <v>44713</v>
      </c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</row>
    <row r="896" spans="1:14">
      <c r="A896" s="290" t="s">
        <v>338</v>
      </c>
      <c r="B896" s="291">
        <v>-90436.75</v>
      </c>
      <c r="C896" s="292">
        <f t="shared" si="27"/>
        <v>-90436.75</v>
      </c>
      <c r="D896" s="284">
        <v>44713</v>
      </c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</row>
    <row r="897" spans="1:14">
      <c r="A897" s="290" t="s">
        <v>11</v>
      </c>
      <c r="B897" s="291">
        <v>-7735.43</v>
      </c>
      <c r="C897" s="292">
        <f t="shared" si="27"/>
        <v>-7735.43</v>
      </c>
      <c r="D897" s="284">
        <v>44713</v>
      </c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</row>
    <row r="898" spans="1:14">
      <c r="A898" s="290" t="s">
        <v>12</v>
      </c>
      <c r="B898" s="291">
        <v>-129702.37</v>
      </c>
      <c r="C898" s="292">
        <f t="shared" si="27"/>
        <v>-129702.37</v>
      </c>
      <c r="D898" s="284">
        <v>44713</v>
      </c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</row>
    <row r="899" spans="1:14">
      <c r="A899" s="290" t="s">
        <v>339</v>
      </c>
      <c r="B899" s="291">
        <v>-10431.049999999999</v>
      </c>
      <c r="C899" s="292">
        <f t="shared" si="27"/>
        <v>-10431.049999999999</v>
      </c>
      <c r="D899" s="284">
        <v>44713</v>
      </c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</row>
    <row r="900" spans="1:14">
      <c r="A900" s="290" t="s">
        <v>13</v>
      </c>
      <c r="B900" s="291">
        <v>-2044.67</v>
      </c>
      <c r="C900" s="292">
        <f t="shared" si="27"/>
        <v>-2044.67</v>
      </c>
      <c r="D900" s="284">
        <v>44713</v>
      </c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</row>
    <row r="901" spans="1:14">
      <c r="A901" s="290" t="s">
        <v>14</v>
      </c>
      <c r="B901" s="291">
        <v>-5848.69</v>
      </c>
      <c r="C901" s="292">
        <f t="shared" si="27"/>
        <v>-5848.69</v>
      </c>
      <c r="D901" s="284">
        <v>44713</v>
      </c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</row>
    <row r="902" spans="1:14">
      <c r="A902" s="290" t="s">
        <v>15</v>
      </c>
      <c r="B902" s="291">
        <v>-21652.959999999999</v>
      </c>
      <c r="C902" s="292">
        <f t="shared" si="27"/>
        <v>-21652.959999999999</v>
      </c>
      <c r="D902" s="284">
        <v>44713</v>
      </c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</row>
    <row r="903" spans="1:14">
      <c r="A903" s="290" t="s">
        <v>16</v>
      </c>
      <c r="B903" s="302">
        <v>-152947.25</v>
      </c>
      <c r="C903" s="292">
        <f t="shared" si="27"/>
        <v>-152947.25</v>
      </c>
      <c r="D903" s="284">
        <v>44713</v>
      </c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</row>
    <row r="904" spans="1:14">
      <c r="A904" s="290" t="s">
        <v>340</v>
      </c>
      <c r="B904" s="302">
        <v>-2131.14</v>
      </c>
      <c r="C904" s="292">
        <f t="shared" si="27"/>
        <v>-2131.14</v>
      </c>
      <c r="D904" s="284">
        <v>44713</v>
      </c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</row>
    <row r="905" spans="1:14">
      <c r="A905" s="290" t="s">
        <v>17</v>
      </c>
      <c r="B905" s="302">
        <v>-4046.65</v>
      </c>
      <c r="C905" s="292">
        <f t="shared" si="27"/>
        <v>-4046.65</v>
      </c>
      <c r="D905" s="284">
        <v>44713</v>
      </c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</row>
    <row r="906" spans="1:14">
      <c r="A906" s="290" t="s">
        <v>18</v>
      </c>
      <c r="B906" s="302">
        <v>-3056.81</v>
      </c>
      <c r="C906" s="292">
        <f t="shared" si="27"/>
        <v>-3056.81</v>
      </c>
      <c r="D906" s="284">
        <v>44713</v>
      </c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</row>
    <row r="907" spans="1:14">
      <c r="A907" s="290" t="s">
        <v>19</v>
      </c>
      <c r="B907" s="302">
        <v>-3572.92</v>
      </c>
      <c r="C907" s="292">
        <f t="shared" si="27"/>
        <v>-3572.92</v>
      </c>
      <c r="D907" s="284">
        <v>44713</v>
      </c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</row>
    <row r="908" spans="1:14">
      <c r="A908" s="290" t="s">
        <v>20</v>
      </c>
      <c r="B908" s="302">
        <v>-3727.52</v>
      </c>
      <c r="C908" s="292">
        <f t="shared" si="27"/>
        <v>-3727.52</v>
      </c>
      <c r="D908" s="284">
        <v>44713</v>
      </c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</row>
    <row r="909" spans="1:14">
      <c r="A909" s="290" t="s">
        <v>341</v>
      </c>
      <c r="B909" s="302">
        <v>-111355.48</v>
      </c>
      <c r="C909" s="292">
        <f t="shared" si="27"/>
        <v>-111355.48</v>
      </c>
      <c r="D909" s="284">
        <v>44713</v>
      </c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</row>
    <row r="910" spans="1:14">
      <c r="A910" s="290" t="s">
        <v>21</v>
      </c>
      <c r="B910" s="302">
        <v>-8863.89</v>
      </c>
      <c r="C910" s="292">
        <f t="shared" si="27"/>
        <v>-8863.89</v>
      </c>
      <c r="D910" s="284">
        <v>44713</v>
      </c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</row>
    <row r="911" spans="1:14">
      <c r="A911" s="290" t="s">
        <v>22</v>
      </c>
      <c r="B911" s="302">
        <v>-24809.33</v>
      </c>
      <c r="C911" s="292">
        <f t="shared" si="27"/>
        <v>-24809.33</v>
      </c>
      <c r="D911" s="284">
        <v>44713</v>
      </c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</row>
    <row r="912" spans="1:14">
      <c r="A912" s="290" t="s">
        <v>342</v>
      </c>
      <c r="B912" s="302">
        <v>-4513.72</v>
      </c>
      <c r="C912" s="292">
        <f t="shared" si="27"/>
        <v>-4513.72</v>
      </c>
      <c r="D912" s="284">
        <v>44713</v>
      </c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</row>
    <row r="913" spans="1:14">
      <c r="A913" s="290" t="s">
        <v>23</v>
      </c>
      <c r="B913" s="302">
        <v>-827.05</v>
      </c>
      <c r="C913" s="292">
        <f t="shared" si="27"/>
        <v>-827.05</v>
      </c>
      <c r="D913" s="284">
        <v>44713</v>
      </c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</row>
    <row r="914" spans="1:14">
      <c r="A914" s="290" t="s">
        <v>24</v>
      </c>
      <c r="B914" s="302">
        <v>-6440.94</v>
      </c>
      <c r="C914" s="292">
        <f t="shared" si="27"/>
        <v>-6440.94</v>
      </c>
      <c r="D914" s="284">
        <v>44713</v>
      </c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</row>
    <row r="915" spans="1:14">
      <c r="A915" s="290" t="s">
        <v>25</v>
      </c>
      <c r="B915" s="302">
        <v>-8410.18</v>
      </c>
      <c r="C915" s="292">
        <f t="shared" si="27"/>
        <v>-8410.18</v>
      </c>
      <c r="D915" s="284">
        <v>44713</v>
      </c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</row>
    <row r="916" spans="1:14">
      <c r="A916" s="290" t="s">
        <v>26</v>
      </c>
      <c r="B916" s="302">
        <v>-19260.240000000002</v>
      </c>
      <c r="C916" s="292">
        <f t="shared" si="27"/>
        <v>-19260.240000000002</v>
      </c>
      <c r="D916" s="284">
        <v>44713</v>
      </c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</row>
    <row r="917" spans="1:14">
      <c r="A917" s="290" t="s">
        <v>27</v>
      </c>
      <c r="B917" s="302">
        <v>-657966.54</v>
      </c>
      <c r="C917" s="292">
        <f t="shared" si="27"/>
        <v>-657966.54</v>
      </c>
      <c r="D917" s="284">
        <v>44713</v>
      </c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</row>
    <row r="918" spans="1:14">
      <c r="A918" s="290" t="s">
        <v>343</v>
      </c>
      <c r="B918" s="302">
        <v>-4228.79</v>
      </c>
      <c r="C918" s="292">
        <f t="shared" si="27"/>
        <v>-4228.79</v>
      </c>
      <c r="D918" s="284">
        <v>44713</v>
      </c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</row>
    <row r="919" spans="1:14">
      <c r="A919" s="290" t="s">
        <v>344</v>
      </c>
      <c r="B919" s="302">
        <v>-30988.82</v>
      </c>
      <c r="C919" s="292">
        <f t="shared" si="27"/>
        <v>-30988.82</v>
      </c>
      <c r="D919" s="284">
        <v>44713</v>
      </c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</row>
    <row r="920" spans="1:14">
      <c r="A920" s="290" t="s">
        <v>345</v>
      </c>
      <c r="B920" s="302">
        <v>-4737.3599999999997</v>
      </c>
      <c r="C920" s="292">
        <f t="shared" si="27"/>
        <v>-4737.3599999999997</v>
      </c>
      <c r="D920" s="284">
        <v>44713</v>
      </c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</row>
    <row r="921" spans="1:14">
      <c r="A921" s="290" t="s">
        <v>28</v>
      </c>
      <c r="B921" s="302">
        <v>-4371.78</v>
      </c>
      <c r="C921" s="292">
        <f t="shared" si="27"/>
        <v>-4371.78</v>
      </c>
      <c r="D921" s="284">
        <v>44713</v>
      </c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</row>
    <row r="922" spans="1:14">
      <c r="A922" s="290" t="s">
        <v>29</v>
      </c>
      <c r="B922" s="302">
        <v>-11554.47</v>
      </c>
      <c r="C922" s="292">
        <f t="shared" si="27"/>
        <v>-11554.47</v>
      </c>
      <c r="D922" s="284">
        <v>44713</v>
      </c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</row>
    <row r="923" spans="1:14">
      <c r="A923" s="290" t="s">
        <v>30</v>
      </c>
      <c r="B923" s="302">
        <v>-23731.119999999999</v>
      </c>
      <c r="C923" s="292">
        <f t="shared" si="27"/>
        <v>-23731.119999999999</v>
      </c>
      <c r="D923" s="284">
        <v>44713</v>
      </c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</row>
    <row r="924" spans="1:14">
      <c r="A924" s="290" t="s">
        <v>346</v>
      </c>
      <c r="B924" s="302">
        <v>-156422.13</v>
      </c>
      <c r="C924" s="292">
        <f t="shared" si="27"/>
        <v>-156422.13</v>
      </c>
      <c r="D924" s="284">
        <v>44713</v>
      </c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</row>
    <row r="925" spans="1:14">
      <c r="A925" s="290" t="s">
        <v>347</v>
      </c>
      <c r="B925" s="302">
        <v>-298361.18</v>
      </c>
      <c r="C925" s="292">
        <f t="shared" si="27"/>
        <v>-298361.18</v>
      </c>
      <c r="D925" s="284">
        <v>44713</v>
      </c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</row>
    <row r="926" spans="1:14">
      <c r="A926" s="290" t="s">
        <v>31</v>
      </c>
      <c r="B926" s="302">
        <v>-83730.28</v>
      </c>
      <c r="C926" s="292">
        <f t="shared" si="27"/>
        <v>-83730.28</v>
      </c>
      <c r="D926" s="284">
        <v>44713</v>
      </c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</row>
    <row r="927" spans="1:14">
      <c r="A927" s="290" t="s">
        <v>32</v>
      </c>
      <c r="B927" s="302">
        <v>-37119.31</v>
      </c>
      <c r="C927" s="292">
        <f t="shared" si="27"/>
        <v>-37119.31</v>
      </c>
      <c r="D927" s="284">
        <v>44713</v>
      </c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</row>
    <row r="928" spans="1:14">
      <c r="A928" s="290" t="s">
        <v>33</v>
      </c>
      <c r="B928" s="302">
        <v>-6579.29</v>
      </c>
      <c r="C928" s="292">
        <f t="shared" si="27"/>
        <v>-6579.29</v>
      </c>
      <c r="D928" s="284">
        <v>44713</v>
      </c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</row>
    <row r="929" spans="1:14">
      <c r="A929" s="290" t="s">
        <v>34</v>
      </c>
      <c r="B929" s="302">
        <v>-5619.76</v>
      </c>
      <c r="C929" s="292">
        <f t="shared" si="27"/>
        <v>-5619.76</v>
      </c>
      <c r="D929" s="284">
        <v>44713</v>
      </c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</row>
    <row r="930" spans="1:14">
      <c r="A930" s="293" t="s">
        <v>36</v>
      </c>
      <c r="B930" s="294">
        <f t="shared" ref="B930" si="28">SUM(B879:B929)</f>
        <v>-2336899.1</v>
      </c>
      <c r="C930" s="292">
        <f>SUM(C879:C929)</f>
        <v>-2336899.1</v>
      </c>
      <c r="D930" s="284">
        <v>44713</v>
      </c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</row>
    <row r="934" spans="1:14">
      <c r="A934" s="282" t="s">
        <v>389</v>
      </c>
    </row>
    <row r="935" spans="1:14">
      <c r="A935" s="314" t="s">
        <v>390</v>
      </c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</row>
    <row r="936" spans="1:14" ht="63">
      <c r="A936" s="286" t="s">
        <v>206</v>
      </c>
      <c r="B936" s="287" t="s">
        <v>207</v>
      </c>
      <c r="C936" s="287" t="s">
        <v>208</v>
      </c>
      <c r="D936" s="287" t="s">
        <v>209</v>
      </c>
      <c r="E936" s="287" t="s">
        <v>210</v>
      </c>
      <c r="F936" s="287" t="s">
        <v>211</v>
      </c>
      <c r="G936" s="288" t="s">
        <v>212</v>
      </c>
      <c r="H936" s="287" t="s">
        <v>213</v>
      </c>
      <c r="I936" s="288" t="s">
        <v>329</v>
      </c>
      <c r="J936" s="288" t="s">
        <v>353</v>
      </c>
      <c r="K936" s="288" t="s">
        <v>330</v>
      </c>
      <c r="L936" s="287" t="s">
        <v>153</v>
      </c>
      <c r="M936" s="284" t="s">
        <v>356</v>
      </c>
      <c r="N936" s="285"/>
    </row>
    <row r="937" spans="1:14">
      <c r="A937" s="290" t="s">
        <v>1</v>
      </c>
      <c r="B937" s="291"/>
      <c r="C937" s="291"/>
      <c r="D937" s="291"/>
      <c r="E937" s="291"/>
      <c r="F937" s="291"/>
      <c r="G937" s="291"/>
      <c r="H937" s="302"/>
      <c r="I937" s="302"/>
      <c r="J937" s="302"/>
      <c r="K937" s="302"/>
      <c r="L937" s="292">
        <f t="shared" ref="L937:L968" si="29">SUM(B937:K937)</f>
        <v>0</v>
      </c>
      <c r="M937" s="284">
        <v>44743</v>
      </c>
      <c r="N937" s="285"/>
    </row>
    <row r="938" spans="1:14" ht="15" customHeight="1">
      <c r="A938" s="290" t="s">
        <v>2</v>
      </c>
      <c r="B938" s="291"/>
      <c r="C938" s="291"/>
      <c r="D938" s="291"/>
      <c r="E938" s="291"/>
      <c r="F938" s="291"/>
      <c r="G938" s="291"/>
      <c r="H938" s="302"/>
      <c r="I938" s="302"/>
      <c r="J938" s="302"/>
      <c r="K938" s="302"/>
      <c r="L938" s="292">
        <f t="shared" si="29"/>
        <v>0</v>
      </c>
      <c r="M938" s="284">
        <v>44743</v>
      </c>
      <c r="N938" s="285"/>
    </row>
    <row r="939" spans="1:14">
      <c r="A939" s="290" t="s">
        <v>331</v>
      </c>
      <c r="B939" s="291"/>
      <c r="C939" s="291"/>
      <c r="D939" s="291"/>
      <c r="E939" s="291"/>
      <c r="F939" s="291"/>
      <c r="G939" s="291"/>
      <c r="H939" s="302"/>
      <c r="I939" s="302"/>
      <c r="J939" s="302"/>
      <c r="K939" s="302"/>
      <c r="L939" s="292">
        <f t="shared" si="29"/>
        <v>0</v>
      </c>
      <c r="M939" s="284">
        <v>44743</v>
      </c>
      <c r="N939" s="285"/>
    </row>
    <row r="940" spans="1:14">
      <c r="A940" s="290" t="s">
        <v>3</v>
      </c>
      <c r="B940" s="291"/>
      <c r="C940" s="291"/>
      <c r="D940" s="291"/>
      <c r="E940" s="291"/>
      <c r="F940" s="291"/>
      <c r="G940" s="291"/>
      <c r="H940" s="302"/>
      <c r="I940" s="302"/>
      <c r="J940" s="302"/>
      <c r="K940" s="302"/>
      <c r="L940" s="292">
        <f t="shared" si="29"/>
        <v>0</v>
      </c>
      <c r="M940" s="284">
        <v>44743</v>
      </c>
      <c r="N940" s="285"/>
    </row>
    <row r="941" spans="1:14">
      <c r="A941" s="290" t="s">
        <v>332</v>
      </c>
      <c r="B941" s="291"/>
      <c r="C941" s="291"/>
      <c r="D941" s="291"/>
      <c r="E941" s="291"/>
      <c r="F941" s="291"/>
      <c r="G941" s="291"/>
      <c r="H941" s="302"/>
      <c r="I941" s="302"/>
      <c r="J941" s="302"/>
      <c r="K941" s="302"/>
      <c r="L941" s="292">
        <f t="shared" si="29"/>
        <v>0</v>
      </c>
      <c r="M941" s="284">
        <v>44743</v>
      </c>
      <c r="N941" s="285"/>
    </row>
    <row r="942" spans="1:14">
      <c r="A942" s="290" t="s">
        <v>4</v>
      </c>
      <c r="B942" s="291"/>
      <c r="C942" s="291"/>
      <c r="D942" s="291"/>
      <c r="E942" s="291"/>
      <c r="F942" s="291"/>
      <c r="G942" s="291"/>
      <c r="H942" s="302"/>
      <c r="I942" s="302"/>
      <c r="J942" s="302"/>
      <c r="K942" s="302"/>
      <c r="L942" s="292">
        <f t="shared" si="29"/>
        <v>0</v>
      </c>
      <c r="M942" s="284">
        <v>44743</v>
      </c>
      <c r="N942" s="285"/>
    </row>
    <row r="943" spans="1:14">
      <c r="A943" s="290" t="s">
        <v>5</v>
      </c>
      <c r="B943" s="291"/>
      <c r="C943" s="291"/>
      <c r="D943" s="291"/>
      <c r="E943" s="291"/>
      <c r="F943" s="291"/>
      <c r="G943" s="291"/>
      <c r="H943" s="302"/>
      <c r="I943" s="302"/>
      <c r="J943" s="302"/>
      <c r="K943" s="302"/>
      <c r="L943" s="292">
        <f t="shared" si="29"/>
        <v>0</v>
      </c>
      <c r="M943" s="284">
        <v>44743</v>
      </c>
      <c r="N943" s="285"/>
    </row>
    <row r="944" spans="1:14">
      <c r="A944" s="290" t="s">
        <v>6</v>
      </c>
      <c r="B944" s="291"/>
      <c r="C944" s="291"/>
      <c r="D944" s="291"/>
      <c r="E944" s="291"/>
      <c r="F944" s="291"/>
      <c r="G944" s="291"/>
      <c r="H944" s="302"/>
      <c r="I944" s="302"/>
      <c r="J944" s="302"/>
      <c r="K944" s="302"/>
      <c r="L944" s="292">
        <f t="shared" si="29"/>
        <v>0</v>
      </c>
      <c r="M944" s="284">
        <v>44743</v>
      </c>
      <c r="N944" s="285"/>
    </row>
    <row r="945" spans="1:14">
      <c r="A945" s="290" t="s">
        <v>333</v>
      </c>
      <c r="B945" s="291"/>
      <c r="C945" s="291"/>
      <c r="D945" s="291"/>
      <c r="E945" s="291"/>
      <c r="F945" s="291"/>
      <c r="G945" s="291"/>
      <c r="H945" s="302"/>
      <c r="I945" s="302"/>
      <c r="J945" s="302"/>
      <c r="K945" s="302"/>
      <c r="L945" s="292">
        <f t="shared" si="29"/>
        <v>0</v>
      </c>
      <c r="M945" s="284">
        <v>44743</v>
      </c>
      <c r="N945" s="285"/>
    </row>
    <row r="946" spans="1:14">
      <c r="A946" s="290" t="s">
        <v>334</v>
      </c>
      <c r="B946" s="291"/>
      <c r="C946" s="291"/>
      <c r="D946" s="291"/>
      <c r="E946" s="291"/>
      <c r="F946" s="291"/>
      <c r="G946" s="291"/>
      <c r="H946" s="302"/>
      <c r="I946" s="302"/>
      <c r="J946" s="302"/>
      <c r="K946" s="302"/>
      <c r="L946" s="292">
        <f t="shared" si="29"/>
        <v>0</v>
      </c>
      <c r="M946" s="284">
        <v>44743</v>
      </c>
      <c r="N946" s="285"/>
    </row>
    <row r="947" spans="1:14">
      <c r="A947" s="290" t="s">
        <v>335</v>
      </c>
      <c r="B947" s="291"/>
      <c r="C947" s="291"/>
      <c r="D947" s="291"/>
      <c r="E947" s="291"/>
      <c r="F947" s="291"/>
      <c r="G947" s="291"/>
      <c r="H947" s="302"/>
      <c r="I947" s="302"/>
      <c r="J947" s="302"/>
      <c r="K947" s="302"/>
      <c r="L947" s="292">
        <f t="shared" si="29"/>
        <v>0</v>
      </c>
      <c r="M947" s="284">
        <v>44743</v>
      </c>
      <c r="N947" s="285"/>
    </row>
    <row r="948" spans="1:14">
      <c r="A948" s="290" t="s">
        <v>7</v>
      </c>
      <c r="B948" s="291"/>
      <c r="C948" s="291"/>
      <c r="D948" s="291"/>
      <c r="E948" s="291"/>
      <c r="F948" s="291"/>
      <c r="G948" s="291"/>
      <c r="H948" s="302"/>
      <c r="I948" s="302"/>
      <c r="J948" s="302"/>
      <c r="K948" s="302"/>
      <c r="L948" s="292">
        <f t="shared" si="29"/>
        <v>0</v>
      </c>
      <c r="M948" s="284">
        <v>44743</v>
      </c>
      <c r="N948" s="285"/>
    </row>
    <row r="949" spans="1:14">
      <c r="A949" s="290" t="s">
        <v>336</v>
      </c>
      <c r="B949" s="291"/>
      <c r="C949" s="291"/>
      <c r="D949" s="291"/>
      <c r="E949" s="291"/>
      <c r="F949" s="291"/>
      <c r="G949" s="291"/>
      <c r="H949" s="302"/>
      <c r="I949" s="302"/>
      <c r="J949" s="302"/>
      <c r="K949" s="302"/>
      <c r="L949" s="292">
        <f t="shared" si="29"/>
        <v>0</v>
      </c>
      <c r="M949" s="284">
        <v>44743</v>
      </c>
      <c r="N949" s="285"/>
    </row>
    <row r="950" spans="1:14">
      <c r="A950" s="290" t="s">
        <v>8</v>
      </c>
      <c r="B950" s="291"/>
      <c r="C950" s="291"/>
      <c r="D950" s="291"/>
      <c r="E950" s="291"/>
      <c r="F950" s="291"/>
      <c r="G950" s="291"/>
      <c r="H950" s="302"/>
      <c r="I950" s="302"/>
      <c r="J950" s="302"/>
      <c r="K950" s="302"/>
      <c r="L950" s="292">
        <f t="shared" si="29"/>
        <v>0</v>
      </c>
      <c r="M950" s="284">
        <v>44743</v>
      </c>
      <c r="N950" s="285"/>
    </row>
    <row r="951" spans="1:14">
      <c r="A951" s="290" t="s">
        <v>9</v>
      </c>
      <c r="B951" s="291"/>
      <c r="C951" s="291"/>
      <c r="D951" s="291"/>
      <c r="E951" s="291"/>
      <c r="F951" s="291"/>
      <c r="G951" s="291"/>
      <c r="H951" s="302"/>
      <c r="I951" s="302"/>
      <c r="J951" s="302"/>
      <c r="K951" s="302"/>
      <c r="L951" s="292">
        <f t="shared" si="29"/>
        <v>0</v>
      </c>
      <c r="M951" s="284">
        <v>44743</v>
      </c>
      <c r="N951" s="285"/>
    </row>
    <row r="952" spans="1:14">
      <c r="A952" s="290" t="s">
        <v>337</v>
      </c>
      <c r="B952" s="291"/>
      <c r="C952" s="291"/>
      <c r="D952" s="291"/>
      <c r="E952" s="291"/>
      <c r="F952" s="291"/>
      <c r="G952" s="291"/>
      <c r="H952" s="302"/>
      <c r="I952" s="302"/>
      <c r="J952" s="302"/>
      <c r="K952" s="302"/>
      <c r="L952" s="292">
        <f t="shared" si="29"/>
        <v>0</v>
      </c>
      <c r="M952" s="284">
        <v>44743</v>
      </c>
      <c r="N952" s="285"/>
    </row>
    <row r="953" spans="1:14">
      <c r="A953" s="290" t="s">
        <v>10</v>
      </c>
      <c r="B953" s="291"/>
      <c r="C953" s="291"/>
      <c r="D953" s="291"/>
      <c r="E953" s="291"/>
      <c r="F953" s="291"/>
      <c r="G953" s="291"/>
      <c r="H953" s="302"/>
      <c r="I953" s="302"/>
      <c r="J953" s="302"/>
      <c r="K953" s="302"/>
      <c r="L953" s="292">
        <f t="shared" si="29"/>
        <v>0</v>
      </c>
      <c r="M953" s="284">
        <v>44743</v>
      </c>
      <c r="N953" s="285"/>
    </row>
    <row r="954" spans="1:14">
      <c r="A954" s="290" t="s">
        <v>338</v>
      </c>
      <c r="B954" s="291"/>
      <c r="C954" s="291"/>
      <c r="D954" s="291"/>
      <c r="E954" s="291"/>
      <c r="F954" s="291"/>
      <c r="G954" s="291"/>
      <c r="H954" s="302"/>
      <c r="I954" s="302"/>
      <c r="J954" s="302"/>
      <c r="K954" s="302"/>
      <c r="L954" s="292">
        <f t="shared" si="29"/>
        <v>0</v>
      </c>
      <c r="M954" s="284">
        <v>44743</v>
      </c>
      <c r="N954" s="285"/>
    </row>
    <row r="955" spans="1:14">
      <c r="A955" s="290" t="s">
        <v>11</v>
      </c>
      <c r="B955" s="291"/>
      <c r="C955" s="291"/>
      <c r="D955" s="291"/>
      <c r="E955" s="291"/>
      <c r="F955" s="291"/>
      <c r="G955" s="291"/>
      <c r="H955" s="302"/>
      <c r="I955" s="302"/>
      <c r="J955" s="302"/>
      <c r="K955" s="302"/>
      <c r="L955" s="292">
        <f t="shared" si="29"/>
        <v>0</v>
      </c>
      <c r="M955" s="284">
        <v>44743</v>
      </c>
      <c r="N955" s="285"/>
    </row>
    <row r="956" spans="1:14">
      <c r="A956" s="290" t="s">
        <v>12</v>
      </c>
      <c r="B956" s="291"/>
      <c r="C956" s="291"/>
      <c r="D956" s="291"/>
      <c r="E956" s="291"/>
      <c r="F956" s="291"/>
      <c r="G956" s="291"/>
      <c r="H956" s="302"/>
      <c r="I956" s="302"/>
      <c r="J956" s="302"/>
      <c r="K956" s="302"/>
      <c r="L956" s="292">
        <f t="shared" si="29"/>
        <v>0</v>
      </c>
      <c r="M956" s="284">
        <v>44743</v>
      </c>
      <c r="N956" s="285"/>
    </row>
    <row r="957" spans="1:14">
      <c r="A957" s="290" t="s">
        <v>339</v>
      </c>
      <c r="B957" s="291"/>
      <c r="C957" s="291"/>
      <c r="D957" s="291"/>
      <c r="E957" s="291"/>
      <c r="F957" s="291"/>
      <c r="G957" s="291"/>
      <c r="H957" s="302"/>
      <c r="I957" s="302"/>
      <c r="J957" s="302"/>
      <c r="K957" s="302"/>
      <c r="L957" s="292">
        <f t="shared" si="29"/>
        <v>0</v>
      </c>
      <c r="M957" s="284">
        <v>44743</v>
      </c>
      <c r="N957" s="285"/>
    </row>
    <row r="958" spans="1:14">
      <c r="A958" s="290" t="s">
        <v>13</v>
      </c>
      <c r="B958" s="291"/>
      <c r="C958" s="291"/>
      <c r="D958" s="291"/>
      <c r="E958" s="291"/>
      <c r="F958" s="291"/>
      <c r="G958" s="291"/>
      <c r="H958" s="302"/>
      <c r="I958" s="302"/>
      <c r="J958" s="302"/>
      <c r="K958" s="302"/>
      <c r="L958" s="292">
        <f t="shared" si="29"/>
        <v>0</v>
      </c>
      <c r="M958" s="284">
        <v>44743</v>
      </c>
      <c r="N958" s="285"/>
    </row>
    <row r="959" spans="1:14">
      <c r="A959" s="290" t="s">
        <v>14</v>
      </c>
      <c r="B959" s="291"/>
      <c r="C959" s="291"/>
      <c r="D959" s="291"/>
      <c r="E959" s="291"/>
      <c r="F959" s="291"/>
      <c r="G959" s="291"/>
      <c r="H959" s="302"/>
      <c r="I959" s="302"/>
      <c r="J959" s="302"/>
      <c r="K959" s="302"/>
      <c r="L959" s="292">
        <f t="shared" si="29"/>
        <v>0</v>
      </c>
      <c r="M959" s="284">
        <v>44743</v>
      </c>
      <c r="N959" s="285"/>
    </row>
    <row r="960" spans="1:14">
      <c r="A960" s="290" t="s">
        <v>15</v>
      </c>
      <c r="B960" s="291"/>
      <c r="C960" s="291"/>
      <c r="D960" s="291"/>
      <c r="E960" s="291"/>
      <c r="F960" s="291"/>
      <c r="G960" s="291"/>
      <c r="H960" s="302"/>
      <c r="I960" s="302"/>
      <c r="J960" s="302"/>
      <c r="K960" s="302"/>
      <c r="L960" s="292">
        <f t="shared" si="29"/>
        <v>0</v>
      </c>
      <c r="M960" s="284">
        <v>44743</v>
      </c>
      <c r="N960" s="285"/>
    </row>
    <row r="961" spans="1:14">
      <c r="A961" s="290" t="s">
        <v>16</v>
      </c>
      <c r="B961" s="302"/>
      <c r="C961" s="302"/>
      <c r="D961" s="302"/>
      <c r="E961" s="302"/>
      <c r="F961" s="302"/>
      <c r="G961" s="302"/>
      <c r="H961" s="302"/>
      <c r="I961" s="302"/>
      <c r="J961" s="302"/>
      <c r="K961" s="302"/>
      <c r="L961" s="292">
        <f t="shared" si="29"/>
        <v>0</v>
      </c>
      <c r="M961" s="284">
        <v>44743</v>
      </c>
      <c r="N961" s="285"/>
    </row>
    <row r="962" spans="1:14">
      <c r="A962" s="290" t="s">
        <v>340</v>
      </c>
      <c r="B962" s="302"/>
      <c r="C962" s="302"/>
      <c r="D962" s="302"/>
      <c r="E962" s="302"/>
      <c r="F962" s="302"/>
      <c r="G962" s="302"/>
      <c r="H962" s="302"/>
      <c r="I962" s="302"/>
      <c r="J962" s="302"/>
      <c r="K962" s="302"/>
      <c r="L962" s="292">
        <f t="shared" si="29"/>
        <v>0</v>
      </c>
      <c r="M962" s="284">
        <v>44743</v>
      </c>
      <c r="N962" s="285"/>
    </row>
    <row r="963" spans="1:14">
      <c r="A963" s="290" t="s">
        <v>17</v>
      </c>
      <c r="B963" s="302"/>
      <c r="C963" s="302"/>
      <c r="D963" s="302"/>
      <c r="E963" s="302"/>
      <c r="F963" s="302"/>
      <c r="G963" s="302"/>
      <c r="H963" s="302"/>
      <c r="I963" s="302"/>
      <c r="J963" s="302"/>
      <c r="K963" s="302"/>
      <c r="L963" s="292">
        <f t="shared" si="29"/>
        <v>0</v>
      </c>
      <c r="M963" s="284">
        <v>44743</v>
      </c>
      <c r="N963" s="285"/>
    </row>
    <row r="964" spans="1:14">
      <c r="A964" s="290" t="s">
        <v>18</v>
      </c>
      <c r="B964" s="302"/>
      <c r="C964" s="302"/>
      <c r="D964" s="302"/>
      <c r="E964" s="302"/>
      <c r="F964" s="302"/>
      <c r="G964" s="302"/>
      <c r="H964" s="302"/>
      <c r="I964" s="302"/>
      <c r="J964" s="302"/>
      <c r="K964" s="302"/>
      <c r="L964" s="292">
        <f t="shared" si="29"/>
        <v>0</v>
      </c>
      <c r="M964" s="284">
        <v>44743</v>
      </c>
      <c r="N964" s="285"/>
    </row>
    <row r="965" spans="1:14">
      <c r="A965" s="290" t="s">
        <v>19</v>
      </c>
      <c r="B965" s="302"/>
      <c r="C965" s="302"/>
      <c r="D965" s="302"/>
      <c r="E965" s="302"/>
      <c r="F965" s="302"/>
      <c r="G965" s="302"/>
      <c r="H965" s="302"/>
      <c r="I965" s="302"/>
      <c r="J965" s="302"/>
      <c r="K965" s="302"/>
      <c r="L965" s="292">
        <f t="shared" si="29"/>
        <v>0</v>
      </c>
      <c r="M965" s="284">
        <v>44743</v>
      </c>
      <c r="N965" s="285"/>
    </row>
    <row r="966" spans="1:14">
      <c r="A966" s="290" t="s">
        <v>20</v>
      </c>
      <c r="B966" s="302"/>
      <c r="C966" s="302"/>
      <c r="D966" s="302"/>
      <c r="E966" s="302"/>
      <c r="F966" s="302"/>
      <c r="G966" s="302"/>
      <c r="H966" s="302"/>
      <c r="I966" s="302"/>
      <c r="J966" s="302"/>
      <c r="K966" s="302"/>
      <c r="L966" s="292">
        <f t="shared" si="29"/>
        <v>0</v>
      </c>
      <c r="M966" s="284">
        <v>44743</v>
      </c>
      <c r="N966" s="285"/>
    </row>
    <row r="967" spans="1:14">
      <c r="A967" s="290" t="s">
        <v>341</v>
      </c>
      <c r="B967" s="302"/>
      <c r="C967" s="302"/>
      <c r="D967" s="302"/>
      <c r="E967" s="302"/>
      <c r="F967" s="302"/>
      <c r="G967" s="302"/>
      <c r="H967" s="302"/>
      <c r="I967" s="302"/>
      <c r="J967" s="302"/>
      <c r="K967" s="302"/>
      <c r="L967" s="292">
        <f t="shared" si="29"/>
        <v>0</v>
      </c>
      <c r="M967" s="284">
        <v>44743</v>
      </c>
      <c r="N967" s="285"/>
    </row>
    <row r="968" spans="1:14">
      <c r="A968" s="290" t="s">
        <v>21</v>
      </c>
      <c r="B968" s="302"/>
      <c r="C968" s="302"/>
      <c r="D968" s="302"/>
      <c r="E968" s="302"/>
      <c r="F968" s="302"/>
      <c r="G968" s="302"/>
      <c r="H968" s="302"/>
      <c r="I968" s="302"/>
      <c r="J968" s="302"/>
      <c r="K968" s="302"/>
      <c r="L968" s="292">
        <f t="shared" si="29"/>
        <v>0</v>
      </c>
      <c r="M968" s="284">
        <v>44743</v>
      </c>
      <c r="N968" s="285"/>
    </row>
    <row r="969" spans="1:14">
      <c r="A969" s="290" t="s">
        <v>22</v>
      </c>
      <c r="B969" s="302"/>
      <c r="C969" s="302"/>
      <c r="D969" s="302"/>
      <c r="E969" s="302"/>
      <c r="F969" s="302"/>
      <c r="G969" s="302"/>
      <c r="H969" s="302"/>
      <c r="I969" s="302"/>
      <c r="J969" s="302"/>
      <c r="K969" s="302"/>
      <c r="L969" s="292">
        <f t="shared" ref="L969:L987" si="30">SUM(B969:K969)</f>
        <v>0</v>
      </c>
      <c r="M969" s="284">
        <v>44743</v>
      </c>
      <c r="N969" s="285"/>
    </row>
    <row r="970" spans="1:14">
      <c r="A970" s="290" t="s">
        <v>342</v>
      </c>
      <c r="B970" s="302"/>
      <c r="C970" s="302"/>
      <c r="D970" s="302"/>
      <c r="E970" s="302"/>
      <c r="F970" s="302"/>
      <c r="G970" s="302"/>
      <c r="H970" s="302"/>
      <c r="I970" s="302"/>
      <c r="J970" s="302"/>
      <c r="K970" s="302"/>
      <c r="L970" s="292">
        <f t="shared" si="30"/>
        <v>0</v>
      </c>
      <c r="M970" s="284">
        <v>44743</v>
      </c>
      <c r="N970" s="285"/>
    </row>
    <row r="971" spans="1:14">
      <c r="A971" s="290" t="s">
        <v>23</v>
      </c>
      <c r="B971" s="302"/>
      <c r="C971" s="302"/>
      <c r="D971" s="302"/>
      <c r="E971" s="302"/>
      <c r="F971" s="302"/>
      <c r="G971" s="302"/>
      <c r="H971" s="302"/>
      <c r="I971" s="302"/>
      <c r="J971" s="302"/>
      <c r="K971" s="302"/>
      <c r="L971" s="292">
        <f t="shared" si="30"/>
        <v>0</v>
      </c>
      <c r="M971" s="284">
        <v>44743</v>
      </c>
      <c r="N971" s="285"/>
    </row>
    <row r="972" spans="1:14">
      <c r="A972" s="290" t="s">
        <v>24</v>
      </c>
      <c r="B972" s="302"/>
      <c r="C972" s="302"/>
      <c r="D972" s="302"/>
      <c r="E972" s="302"/>
      <c r="F972" s="302"/>
      <c r="G972" s="302"/>
      <c r="H972" s="302"/>
      <c r="I972" s="302"/>
      <c r="J972" s="302"/>
      <c r="K972" s="302"/>
      <c r="L972" s="292">
        <f t="shared" si="30"/>
        <v>0</v>
      </c>
      <c r="M972" s="284">
        <v>44743</v>
      </c>
      <c r="N972" s="285"/>
    </row>
    <row r="973" spans="1:14">
      <c r="A973" s="290" t="s">
        <v>25</v>
      </c>
      <c r="B973" s="302"/>
      <c r="C973" s="302"/>
      <c r="D973" s="302"/>
      <c r="E973" s="302"/>
      <c r="F973" s="302"/>
      <c r="G973" s="302"/>
      <c r="H973" s="302"/>
      <c r="I973" s="302"/>
      <c r="J973" s="302"/>
      <c r="K973" s="302"/>
      <c r="L973" s="292">
        <f t="shared" si="30"/>
        <v>0</v>
      </c>
      <c r="M973" s="284">
        <v>44743</v>
      </c>
      <c r="N973" s="285"/>
    </row>
    <row r="974" spans="1:14">
      <c r="A974" s="290" t="s">
        <v>26</v>
      </c>
      <c r="B974" s="302"/>
      <c r="C974" s="302"/>
      <c r="D974" s="302"/>
      <c r="E974" s="302"/>
      <c r="F974" s="302"/>
      <c r="G974" s="302"/>
      <c r="H974" s="302"/>
      <c r="I974" s="302"/>
      <c r="J974" s="302"/>
      <c r="K974" s="302"/>
      <c r="L974" s="292">
        <f t="shared" si="30"/>
        <v>0</v>
      </c>
      <c r="M974" s="284">
        <v>44743</v>
      </c>
      <c r="N974" s="285"/>
    </row>
    <row r="975" spans="1:14">
      <c r="A975" s="290" t="s">
        <v>27</v>
      </c>
      <c r="B975" s="302"/>
      <c r="C975" s="302"/>
      <c r="D975" s="302"/>
      <c r="E975" s="302"/>
      <c r="F975" s="302"/>
      <c r="G975" s="302"/>
      <c r="H975" s="302"/>
      <c r="I975" s="302"/>
      <c r="J975" s="302"/>
      <c r="K975" s="302"/>
      <c r="L975" s="292">
        <f t="shared" si="30"/>
        <v>0</v>
      </c>
      <c r="M975" s="284">
        <v>44743</v>
      </c>
      <c r="N975" s="285"/>
    </row>
    <row r="976" spans="1:14">
      <c r="A976" s="290" t="s">
        <v>343</v>
      </c>
      <c r="B976" s="302"/>
      <c r="C976" s="302"/>
      <c r="D976" s="302"/>
      <c r="E976" s="302"/>
      <c r="F976" s="302"/>
      <c r="G976" s="302"/>
      <c r="H976" s="302"/>
      <c r="I976" s="302"/>
      <c r="J976" s="302"/>
      <c r="K976" s="302"/>
      <c r="L976" s="292">
        <f t="shared" si="30"/>
        <v>0</v>
      </c>
      <c r="M976" s="284">
        <v>44743</v>
      </c>
      <c r="N976" s="285"/>
    </row>
    <row r="977" spans="1:14">
      <c r="A977" s="290" t="s">
        <v>344</v>
      </c>
      <c r="B977" s="302"/>
      <c r="C977" s="302"/>
      <c r="D977" s="302"/>
      <c r="E977" s="302"/>
      <c r="F977" s="302"/>
      <c r="G977" s="302"/>
      <c r="H977" s="302"/>
      <c r="I977" s="302"/>
      <c r="J977" s="302"/>
      <c r="K977" s="302"/>
      <c r="L977" s="292">
        <f t="shared" si="30"/>
        <v>0</v>
      </c>
      <c r="M977" s="284">
        <v>44743</v>
      </c>
      <c r="N977" s="285"/>
    </row>
    <row r="978" spans="1:14">
      <c r="A978" s="290" t="s">
        <v>345</v>
      </c>
      <c r="B978" s="302"/>
      <c r="C978" s="302"/>
      <c r="D978" s="302"/>
      <c r="E978" s="302"/>
      <c r="F978" s="302"/>
      <c r="G978" s="302"/>
      <c r="H978" s="302"/>
      <c r="I978" s="302"/>
      <c r="J978" s="302"/>
      <c r="K978" s="302"/>
      <c r="L978" s="292">
        <f t="shared" si="30"/>
        <v>0</v>
      </c>
      <c r="M978" s="284">
        <v>44743</v>
      </c>
      <c r="N978" s="285"/>
    </row>
    <row r="979" spans="1:14">
      <c r="A979" s="290" t="s">
        <v>28</v>
      </c>
      <c r="B979" s="302"/>
      <c r="C979" s="302"/>
      <c r="D979" s="302"/>
      <c r="E979" s="302"/>
      <c r="F979" s="302"/>
      <c r="G979" s="302"/>
      <c r="H979" s="302"/>
      <c r="I979" s="302"/>
      <c r="J979" s="302"/>
      <c r="K979" s="302"/>
      <c r="L979" s="292">
        <f t="shared" si="30"/>
        <v>0</v>
      </c>
      <c r="M979" s="284">
        <v>44743</v>
      </c>
      <c r="N979" s="285"/>
    </row>
    <row r="980" spans="1:14">
      <c r="A980" s="290" t="s">
        <v>29</v>
      </c>
      <c r="B980" s="302"/>
      <c r="C980" s="302"/>
      <c r="D980" s="302"/>
      <c r="E980" s="302"/>
      <c r="F980" s="302"/>
      <c r="G980" s="302"/>
      <c r="H980" s="302"/>
      <c r="I980" s="302"/>
      <c r="J980" s="302"/>
      <c r="K980" s="302"/>
      <c r="L980" s="292">
        <f t="shared" si="30"/>
        <v>0</v>
      </c>
      <c r="M980" s="284">
        <v>44743</v>
      </c>
      <c r="N980" s="285"/>
    </row>
    <row r="981" spans="1:14">
      <c r="A981" s="290" t="s">
        <v>30</v>
      </c>
      <c r="B981" s="302"/>
      <c r="C981" s="302"/>
      <c r="D981" s="302"/>
      <c r="E981" s="302"/>
      <c r="F981" s="302"/>
      <c r="G981" s="302"/>
      <c r="H981" s="302"/>
      <c r="I981" s="302"/>
      <c r="J981" s="302"/>
      <c r="K981" s="302"/>
      <c r="L981" s="292">
        <f t="shared" si="30"/>
        <v>0</v>
      </c>
      <c r="M981" s="284">
        <v>44743</v>
      </c>
      <c r="N981" s="285"/>
    </row>
    <row r="982" spans="1:14">
      <c r="A982" s="290" t="s">
        <v>346</v>
      </c>
      <c r="B982" s="302"/>
      <c r="C982" s="302"/>
      <c r="D982" s="302"/>
      <c r="E982" s="302"/>
      <c r="F982" s="302"/>
      <c r="G982" s="302"/>
      <c r="H982" s="302"/>
      <c r="I982" s="302"/>
      <c r="J982" s="302"/>
      <c r="K982" s="302"/>
      <c r="L982" s="292">
        <f t="shared" si="30"/>
        <v>0</v>
      </c>
      <c r="M982" s="284">
        <v>44743</v>
      </c>
      <c r="N982" s="285"/>
    </row>
    <row r="983" spans="1:14">
      <c r="A983" s="290" t="s">
        <v>347</v>
      </c>
      <c r="B983" s="302"/>
      <c r="C983" s="302"/>
      <c r="D983" s="302"/>
      <c r="E983" s="302"/>
      <c r="F983" s="302"/>
      <c r="G983" s="302"/>
      <c r="H983" s="302"/>
      <c r="I983" s="302"/>
      <c r="J983" s="302"/>
      <c r="K983" s="302"/>
      <c r="L983" s="292">
        <f t="shared" si="30"/>
        <v>0</v>
      </c>
      <c r="M983" s="284">
        <v>44743</v>
      </c>
      <c r="N983" s="285"/>
    </row>
    <row r="984" spans="1:14">
      <c r="A984" s="290" t="s">
        <v>31</v>
      </c>
      <c r="B984" s="302"/>
      <c r="C984" s="302"/>
      <c r="D984" s="302"/>
      <c r="E984" s="302"/>
      <c r="F984" s="302"/>
      <c r="G984" s="302"/>
      <c r="H984" s="302"/>
      <c r="I984" s="302"/>
      <c r="J984" s="302"/>
      <c r="K984" s="302"/>
      <c r="L984" s="292">
        <f t="shared" si="30"/>
        <v>0</v>
      </c>
      <c r="M984" s="284">
        <v>44743</v>
      </c>
      <c r="N984" s="285"/>
    </row>
    <row r="985" spans="1:14">
      <c r="A985" s="290" t="s">
        <v>32</v>
      </c>
      <c r="B985" s="302"/>
      <c r="C985" s="302"/>
      <c r="D985" s="302"/>
      <c r="E985" s="302"/>
      <c r="F985" s="302"/>
      <c r="G985" s="302"/>
      <c r="H985" s="302"/>
      <c r="I985" s="302"/>
      <c r="J985" s="302"/>
      <c r="K985" s="302"/>
      <c r="L985" s="292">
        <f t="shared" si="30"/>
        <v>0</v>
      </c>
      <c r="M985" s="284">
        <v>44743</v>
      </c>
      <c r="N985" s="285"/>
    </row>
    <row r="986" spans="1:14">
      <c r="A986" s="290" t="s">
        <v>33</v>
      </c>
      <c r="B986" s="302"/>
      <c r="C986" s="302"/>
      <c r="D986" s="302"/>
      <c r="E986" s="302"/>
      <c r="F986" s="302"/>
      <c r="G986" s="302"/>
      <c r="H986" s="302"/>
      <c r="I986" s="302"/>
      <c r="J986" s="302"/>
      <c r="K986" s="302"/>
      <c r="L986" s="292">
        <f t="shared" si="30"/>
        <v>0</v>
      </c>
      <c r="M986" s="284">
        <v>44743</v>
      </c>
      <c r="N986" s="285"/>
    </row>
    <row r="987" spans="1:14">
      <c r="A987" s="290" t="s">
        <v>34</v>
      </c>
      <c r="B987" s="302"/>
      <c r="C987" s="302"/>
      <c r="D987" s="302"/>
      <c r="E987" s="302"/>
      <c r="F987" s="302"/>
      <c r="G987" s="302"/>
      <c r="H987" s="302"/>
      <c r="I987" s="302"/>
      <c r="J987" s="302"/>
      <c r="K987" s="302"/>
      <c r="L987" s="292">
        <f t="shared" si="30"/>
        <v>0</v>
      </c>
      <c r="M987" s="284">
        <v>44743</v>
      </c>
      <c r="N987" s="285"/>
    </row>
    <row r="988" spans="1:14">
      <c r="A988" s="293" t="s">
        <v>36</v>
      </c>
      <c r="B988" s="294">
        <f t="shared" ref="B988:L988" si="31">SUM(B937:B987)</f>
        <v>0</v>
      </c>
      <c r="C988" s="294">
        <f t="shared" si="31"/>
        <v>0</v>
      </c>
      <c r="D988" s="294">
        <f t="shared" si="31"/>
        <v>0</v>
      </c>
      <c r="E988" s="294">
        <f t="shared" si="31"/>
        <v>0</v>
      </c>
      <c r="F988" s="294">
        <f t="shared" si="31"/>
        <v>0</v>
      </c>
      <c r="G988" s="294">
        <f t="shared" si="31"/>
        <v>0</v>
      </c>
      <c r="H988" s="294">
        <f t="shared" si="31"/>
        <v>0</v>
      </c>
      <c r="I988" s="294">
        <f t="shared" si="31"/>
        <v>0</v>
      </c>
      <c r="J988" s="294">
        <f t="shared" si="31"/>
        <v>0</v>
      </c>
      <c r="K988" s="294">
        <f t="shared" si="31"/>
        <v>0</v>
      </c>
      <c r="L988" s="294">
        <f t="shared" si="31"/>
        <v>0</v>
      </c>
      <c r="M988" s="284">
        <v>44743</v>
      </c>
      <c r="N988" s="285"/>
    </row>
    <row r="992" spans="1:14">
      <c r="A992" s="282" t="s">
        <v>391</v>
      </c>
    </row>
    <row r="993" spans="1:14" ht="15" customHeight="1">
      <c r="A993" s="314" t="s">
        <v>392</v>
      </c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</row>
    <row r="994" spans="1:14" ht="63">
      <c r="A994" s="286" t="s">
        <v>206</v>
      </c>
      <c r="B994" s="287" t="s">
        <v>207</v>
      </c>
      <c r="C994" s="287" t="s">
        <v>153</v>
      </c>
      <c r="D994" s="284" t="s">
        <v>356</v>
      </c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</row>
    <row r="995" spans="1:14">
      <c r="A995" s="290" t="s">
        <v>1</v>
      </c>
      <c r="B995" s="291"/>
      <c r="C995" s="292">
        <f t="shared" ref="C995:C1045" si="32">SUM(B995:B995)</f>
        <v>0</v>
      </c>
      <c r="D995" s="284">
        <v>44743</v>
      </c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</row>
    <row r="996" spans="1:14" ht="15.75" customHeight="1">
      <c r="A996" s="290" t="s">
        <v>2</v>
      </c>
      <c r="B996" s="291"/>
      <c r="C996" s="292">
        <f t="shared" si="32"/>
        <v>0</v>
      </c>
      <c r="D996" s="284">
        <v>44743</v>
      </c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</row>
    <row r="997" spans="1:14">
      <c r="A997" s="290" t="s">
        <v>331</v>
      </c>
      <c r="B997" s="291"/>
      <c r="C997" s="292">
        <f t="shared" si="32"/>
        <v>0</v>
      </c>
      <c r="D997" s="284">
        <v>44743</v>
      </c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</row>
    <row r="998" spans="1:14">
      <c r="A998" s="290" t="s">
        <v>3</v>
      </c>
      <c r="B998" s="291"/>
      <c r="C998" s="292">
        <f t="shared" si="32"/>
        <v>0</v>
      </c>
      <c r="D998" s="284">
        <v>44743</v>
      </c>
      <c r="E998" s="285"/>
      <c r="F998" s="285"/>
      <c r="G998" s="285"/>
      <c r="H998" s="285"/>
      <c r="I998" s="285"/>
      <c r="J998" s="285"/>
      <c r="K998" s="285"/>
      <c r="L998" s="285"/>
      <c r="M998" s="285"/>
      <c r="N998" s="285"/>
    </row>
    <row r="999" spans="1:14">
      <c r="A999" s="290" t="s">
        <v>332</v>
      </c>
      <c r="B999" s="291"/>
      <c r="C999" s="292">
        <f t="shared" si="32"/>
        <v>0</v>
      </c>
      <c r="D999" s="284">
        <v>44743</v>
      </c>
      <c r="E999" s="285"/>
      <c r="F999" s="285"/>
      <c r="G999" s="285"/>
      <c r="H999" s="285"/>
      <c r="I999" s="285"/>
      <c r="J999" s="285"/>
      <c r="K999" s="285"/>
      <c r="L999" s="285"/>
      <c r="M999" s="285"/>
      <c r="N999" s="285"/>
    </row>
    <row r="1000" spans="1:14">
      <c r="A1000" s="290" t="s">
        <v>4</v>
      </c>
      <c r="B1000" s="291"/>
      <c r="C1000" s="292">
        <f t="shared" si="32"/>
        <v>0</v>
      </c>
      <c r="D1000" s="284">
        <v>44743</v>
      </c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</row>
    <row r="1001" spans="1:14">
      <c r="A1001" s="290" t="s">
        <v>5</v>
      </c>
      <c r="B1001" s="291"/>
      <c r="C1001" s="292">
        <f t="shared" si="32"/>
        <v>0</v>
      </c>
      <c r="D1001" s="284">
        <v>44743</v>
      </c>
      <c r="E1001" s="285"/>
      <c r="F1001" s="285"/>
      <c r="G1001" s="285"/>
      <c r="H1001" s="285"/>
      <c r="I1001" s="285"/>
      <c r="J1001" s="285"/>
      <c r="K1001" s="285"/>
      <c r="L1001" s="285"/>
      <c r="M1001" s="285"/>
      <c r="N1001" s="285"/>
    </row>
    <row r="1002" spans="1:14">
      <c r="A1002" s="290" t="s">
        <v>6</v>
      </c>
      <c r="B1002" s="291"/>
      <c r="C1002" s="292">
        <f t="shared" si="32"/>
        <v>0</v>
      </c>
      <c r="D1002" s="284">
        <v>44743</v>
      </c>
      <c r="E1002" s="285"/>
      <c r="F1002" s="285"/>
      <c r="G1002" s="285"/>
      <c r="H1002" s="285"/>
      <c r="I1002" s="285"/>
      <c r="J1002" s="285"/>
      <c r="K1002" s="285"/>
      <c r="L1002" s="285"/>
      <c r="M1002" s="285"/>
      <c r="N1002" s="285"/>
    </row>
    <row r="1003" spans="1:14">
      <c r="A1003" s="290" t="s">
        <v>333</v>
      </c>
      <c r="B1003" s="291"/>
      <c r="C1003" s="292">
        <f t="shared" si="32"/>
        <v>0</v>
      </c>
      <c r="D1003" s="284">
        <v>44743</v>
      </c>
      <c r="E1003" s="285"/>
      <c r="F1003" s="285"/>
      <c r="G1003" s="285"/>
      <c r="H1003" s="285"/>
      <c r="I1003" s="285"/>
      <c r="J1003" s="285"/>
      <c r="K1003" s="285"/>
      <c r="L1003" s="285"/>
      <c r="M1003" s="285"/>
      <c r="N1003" s="285"/>
    </row>
    <row r="1004" spans="1:14">
      <c r="A1004" s="290" t="s">
        <v>334</v>
      </c>
      <c r="B1004" s="291"/>
      <c r="C1004" s="292">
        <f t="shared" si="32"/>
        <v>0</v>
      </c>
      <c r="D1004" s="284">
        <v>44743</v>
      </c>
      <c r="E1004" s="285"/>
      <c r="F1004" s="285"/>
      <c r="G1004" s="285"/>
      <c r="H1004" s="285"/>
      <c r="I1004" s="285"/>
      <c r="J1004" s="285"/>
      <c r="K1004" s="285"/>
      <c r="L1004" s="285"/>
      <c r="M1004" s="285"/>
      <c r="N1004" s="285"/>
    </row>
    <row r="1005" spans="1:14">
      <c r="A1005" s="290" t="s">
        <v>335</v>
      </c>
      <c r="B1005" s="291"/>
      <c r="C1005" s="292">
        <f t="shared" si="32"/>
        <v>0</v>
      </c>
      <c r="D1005" s="284">
        <v>44743</v>
      </c>
      <c r="E1005" s="285"/>
      <c r="F1005" s="285"/>
      <c r="G1005" s="285"/>
      <c r="H1005" s="285"/>
      <c r="I1005" s="285"/>
      <c r="J1005" s="285"/>
      <c r="K1005" s="285"/>
      <c r="L1005" s="285"/>
      <c r="M1005" s="285"/>
      <c r="N1005" s="285"/>
    </row>
    <row r="1006" spans="1:14">
      <c r="A1006" s="290" t="s">
        <v>7</v>
      </c>
      <c r="B1006" s="291"/>
      <c r="C1006" s="292">
        <f t="shared" si="32"/>
        <v>0</v>
      </c>
      <c r="D1006" s="284">
        <v>44743</v>
      </c>
      <c r="E1006" s="285"/>
      <c r="F1006" s="285"/>
      <c r="G1006" s="285"/>
      <c r="H1006" s="285"/>
      <c r="I1006" s="285"/>
      <c r="J1006" s="285"/>
      <c r="K1006" s="285"/>
      <c r="L1006" s="285"/>
      <c r="M1006" s="285"/>
      <c r="N1006" s="285"/>
    </row>
    <row r="1007" spans="1:14">
      <c r="A1007" s="290" t="s">
        <v>336</v>
      </c>
      <c r="B1007" s="291"/>
      <c r="C1007" s="292">
        <f t="shared" si="32"/>
        <v>0</v>
      </c>
      <c r="D1007" s="284">
        <v>44743</v>
      </c>
      <c r="E1007" s="285"/>
      <c r="F1007" s="285"/>
      <c r="G1007" s="285"/>
      <c r="H1007" s="285"/>
      <c r="I1007" s="285"/>
      <c r="J1007" s="285"/>
      <c r="K1007" s="285"/>
      <c r="L1007" s="285"/>
      <c r="M1007" s="285"/>
      <c r="N1007" s="285"/>
    </row>
    <row r="1008" spans="1:14">
      <c r="A1008" s="290" t="s">
        <v>8</v>
      </c>
      <c r="B1008" s="291"/>
      <c r="C1008" s="292">
        <f t="shared" si="32"/>
        <v>0</v>
      </c>
      <c r="D1008" s="284">
        <v>44743</v>
      </c>
      <c r="E1008" s="285"/>
      <c r="F1008" s="285"/>
      <c r="G1008" s="285"/>
      <c r="H1008" s="285"/>
      <c r="I1008" s="285"/>
      <c r="J1008" s="285"/>
      <c r="K1008" s="285"/>
      <c r="L1008" s="285"/>
      <c r="M1008" s="285"/>
      <c r="N1008" s="285"/>
    </row>
    <row r="1009" spans="1:14">
      <c r="A1009" s="290" t="s">
        <v>9</v>
      </c>
      <c r="B1009" s="291"/>
      <c r="C1009" s="292">
        <f t="shared" si="32"/>
        <v>0</v>
      </c>
      <c r="D1009" s="284">
        <v>44743</v>
      </c>
      <c r="E1009" s="285"/>
      <c r="F1009" s="285"/>
      <c r="G1009" s="285"/>
      <c r="H1009" s="285"/>
      <c r="I1009" s="285"/>
      <c r="J1009" s="285"/>
      <c r="K1009" s="285"/>
      <c r="L1009" s="285"/>
      <c r="M1009" s="285"/>
      <c r="N1009" s="285"/>
    </row>
    <row r="1010" spans="1:14">
      <c r="A1010" s="290" t="s">
        <v>337</v>
      </c>
      <c r="B1010" s="291"/>
      <c r="C1010" s="292">
        <f t="shared" si="32"/>
        <v>0</v>
      </c>
      <c r="D1010" s="284">
        <v>44743</v>
      </c>
      <c r="E1010" s="285"/>
      <c r="F1010" s="285"/>
      <c r="G1010" s="285"/>
      <c r="H1010" s="285"/>
      <c r="I1010" s="285"/>
      <c r="J1010" s="285"/>
      <c r="K1010" s="285"/>
      <c r="L1010" s="285"/>
      <c r="M1010" s="285"/>
      <c r="N1010" s="285"/>
    </row>
    <row r="1011" spans="1:14">
      <c r="A1011" s="290" t="s">
        <v>10</v>
      </c>
      <c r="B1011" s="291"/>
      <c r="C1011" s="292">
        <f t="shared" si="32"/>
        <v>0</v>
      </c>
      <c r="D1011" s="284">
        <v>44743</v>
      </c>
      <c r="E1011" s="285"/>
      <c r="F1011" s="285"/>
      <c r="G1011" s="285"/>
      <c r="H1011" s="285"/>
      <c r="I1011" s="285"/>
      <c r="J1011" s="285"/>
      <c r="K1011" s="285"/>
      <c r="L1011" s="285"/>
      <c r="M1011" s="285"/>
      <c r="N1011" s="285"/>
    </row>
    <row r="1012" spans="1:14">
      <c r="A1012" s="290" t="s">
        <v>338</v>
      </c>
      <c r="B1012" s="291"/>
      <c r="C1012" s="292">
        <f t="shared" si="32"/>
        <v>0</v>
      </c>
      <c r="D1012" s="284">
        <v>44743</v>
      </c>
      <c r="E1012" s="285"/>
      <c r="F1012" s="285"/>
      <c r="G1012" s="285"/>
      <c r="H1012" s="285"/>
      <c r="I1012" s="285"/>
      <c r="J1012" s="285"/>
      <c r="K1012" s="285"/>
      <c r="L1012" s="285"/>
      <c r="M1012" s="285"/>
      <c r="N1012" s="285"/>
    </row>
    <row r="1013" spans="1:14">
      <c r="A1013" s="290" t="s">
        <v>11</v>
      </c>
      <c r="B1013" s="291"/>
      <c r="C1013" s="292">
        <f t="shared" si="32"/>
        <v>0</v>
      </c>
      <c r="D1013" s="284">
        <v>44743</v>
      </c>
      <c r="E1013" s="285"/>
      <c r="F1013" s="285"/>
      <c r="G1013" s="285"/>
      <c r="H1013" s="285"/>
      <c r="I1013" s="285"/>
      <c r="J1013" s="285"/>
      <c r="K1013" s="285"/>
      <c r="L1013" s="285"/>
      <c r="M1013" s="285"/>
      <c r="N1013" s="285"/>
    </row>
    <row r="1014" spans="1:14">
      <c r="A1014" s="290" t="s">
        <v>12</v>
      </c>
      <c r="B1014" s="291"/>
      <c r="C1014" s="292">
        <f t="shared" si="32"/>
        <v>0</v>
      </c>
      <c r="D1014" s="284">
        <v>44743</v>
      </c>
      <c r="E1014" s="285"/>
      <c r="F1014" s="285"/>
      <c r="G1014" s="285"/>
      <c r="H1014" s="285"/>
      <c r="I1014" s="285"/>
      <c r="J1014" s="285"/>
      <c r="K1014" s="285"/>
      <c r="L1014" s="285"/>
      <c r="M1014" s="285"/>
      <c r="N1014" s="285"/>
    </row>
    <row r="1015" spans="1:14">
      <c r="A1015" s="290" t="s">
        <v>339</v>
      </c>
      <c r="B1015" s="291"/>
      <c r="C1015" s="292">
        <f t="shared" si="32"/>
        <v>0</v>
      </c>
      <c r="D1015" s="284">
        <v>44743</v>
      </c>
      <c r="E1015" s="285"/>
      <c r="F1015" s="285"/>
      <c r="G1015" s="285"/>
      <c r="H1015" s="285"/>
      <c r="I1015" s="285"/>
      <c r="J1015" s="285"/>
      <c r="K1015" s="285"/>
      <c r="L1015" s="285"/>
      <c r="M1015" s="285"/>
      <c r="N1015" s="285"/>
    </row>
    <row r="1016" spans="1:14">
      <c r="A1016" s="290" t="s">
        <v>13</v>
      </c>
      <c r="B1016" s="291"/>
      <c r="C1016" s="292">
        <f t="shared" si="32"/>
        <v>0</v>
      </c>
      <c r="D1016" s="284">
        <v>44743</v>
      </c>
      <c r="E1016" s="285"/>
      <c r="F1016" s="285"/>
      <c r="G1016" s="285"/>
      <c r="H1016" s="285"/>
      <c r="I1016" s="285"/>
      <c r="J1016" s="285"/>
      <c r="K1016" s="285"/>
      <c r="L1016" s="285"/>
      <c r="M1016" s="285"/>
      <c r="N1016" s="285"/>
    </row>
    <row r="1017" spans="1:14">
      <c r="A1017" s="290" t="s">
        <v>14</v>
      </c>
      <c r="B1017" s="291"/>
      <c r="C1017" s="292">
        <f t="shared" si="32"/>
        <v>0</v>
      </c>
      <c r="D1017" s="284">
        <v>44743</v>
      </c>
      <c r="E1017" s="285"/>
      <c r="F1017" s="285"/>
      <c r="G1017" s="285"/>
      <c r="H1017" s="285"/>
      <c r="I1017" s="285"/>
      <c r="J1017" s="285"/>
      <c r="K1017" s="285"/>
      <c r="L1017" s="285"/>
      <c r="M1017" s="285"/>
      <c r="N1017" s="285"/>
    </row>
    <row r="1018" spans="1:14">
      <c r="A1018" s="290" t="s">
        <v>15</v>
      </c>
      <c r="B1018" s="291"/>
      <c r="C1018" s="292">
        <f t="shared" si="32"/>
        <v>0</v>
      </c>
      <c r="D1018" s="284">
        <v>44743</v>
      </c>
      <c r="E1018" s="285"/>
      <c r="F1018" s="285"/>
      <c r="G1018" s="285"/>
      <c r="H1018" s="285"/>
      <c r="I1018" s="285"/>
      <c r="J1018" s="285"/>
      <c r="K1018" s="285"/>
      <c r="L1018" s="285"/>
      <c r="M1018" s="285"/>
      <c r="N1018" s="285"/>
    </row>
    <row r="1019" spans="1:14">
      <c r="A1019" s="290" t="s">
        <v>16</v>
      </c>
      <c r="B1019" s="302"/>
      <c r="C1019" s="292">
        <f t="shared" si="32"/>
        <v>0</v>
      </c>
      <c r="D1019" s="284">
        <v>44743</v>
      </c>
      <c r="E1019" s="285"/>
      <c r="F1019" s="285"/>
      <c r="G1019" s="285"/>
      <c r="H1019" s="285"/>
      <c r="I1019" s="285"/>
      <c r="J1019" s="285"/>
      <c r="K1019" s="285"/>
      <c r="L1019" s="285"/>
      <c r="M1019" s="285"/>
      <c r="N1019" s="285"/>
    </row>
    <row r="1020" spans="1:14">
      <c r="A1020" s="290" t="s">
        <v>340</v>
      </c>
      <c r="B1020" s="302"/>
      <c r="C1020" s="292">
        <f t="shared" si="32"/>
        <v>0</v>
      </c>
      <c r="D1020" s="284">
        <v>44743</v>
      </c>
      <c r="E1020" s="285"/>
      <c r="F1020" s="285"/>
      <c r="G1020" s="285"/>
      <c r="H1020" s="285"/>
      <c r="I1020" s="285"/>
      <c r="J1020" s="285"/>
      <c r="K1020" s="285"/>
      <c r="L1020" s="285"/>
      <c r="M1020" s="285"/>
      <c r="N1020" s="285"/>
    </row>
    <row r="1021" spans="1:14">
      <c r="A1021" s="290" t="s">
        <v>17</v>
      </c>
      <c r="B1021" s="302"/>
      <c r="C1021" s="292">
        <f t="shared" si="32"/>
        <v>0</v>
      </c>
      <c r="D1021" s="284">
        <v>44743</v>
      </c>
      <c r="E1021" s="285"/>
      <c r="F1021" s="285"/>
      <c r="G1021" s="285"/>
      <c r="H1021" s="285"/>
      <c r="I1021" s="285"/>
      <c r="J1021" s="285"/>
      <c r="K1021" s="285"/>
      <c r="L1021" s="285"/>
      <c r="M1021" s="285"/>
      <c r="N1021" s="285"/>
    </row>
    <row r="1022" spans="1:14">
      <c r="A1022" s="290" t="s">
        <v>18</v>
      </c>
      <c r="B1022" s="302"/>
      <c r="C1022" s="292">
        <f t="shared" si="32"/>
        <v>0</v>
      </c>
      <c r="D1022" s="284">
        <v>44743</v>
      </c>
      <c r="E1022" s="285"/>
      <c r="F1022" s="285"/>
      <c r="G1022" s="285"/>
      <c r="H1022" s="285"/>
      <c r="I1022" s="285"/>
      <c r="J1022" s="285"/>
      <c r="K1022" s="285"/>
      <c r="L1022" s="285"/>
      <c r="M1022" s="285"/>
      <c r="N1022" s="285"/>
    </row>
    <row r="1023" spans="1:14">
      <c r="A1023" s="290" t="s">
        <v>19</v>
      </c>
      <c r="B1023" s="302"/>
      <c r="C1023" s="292">
        <f t="shared" si="32"/>
        <v>0</v>
      </c>
      <c r="D1023" s="284">
        <v>44743</v>
      </c>
      <c r="E1023" s="285"/>
      <c r="F1023" s="285"/>
      <c r="G1023" s="285"/>
      <c r="H1023" s="285"/>
      <c r="I1023" s="285"/>
      <c r="J1023" s="285"/>
      <c r="K1023" s="285"/>
      <c r="L1023" s="285"/>
      <c r="M1023" s="285"/>
      <c r="N1023" s="285"/>
    </row>
    <row r="1024" spans="1:14">
      <c r="A1024" s="290" t="s">
        <v>20</v>
      </c>
      <c r="B1024" s="302"/>
      <c r="C1024" s="292">
        <f t="shared" si="32"/>
        <v>0</v>
      </c>
      <c r="D1024" s="284">
        <v>44743</v>
      </c>
      <c r="E1024" s="285"/>
      <c r="F1024" s="285"/>
      <c r="G1024" s="285"/>
      <c r="H1024" s="285"/>
      <c r="I1024" s="285"/>
      <c r="J1024" s="285"/>
      <c r="K1024" s="285"/>
      <c r="L1024" s="285"/>
      <c r="M1024" s="285"/>
      <c r="N1024" s="285"/>
    </row>
    <row r="1025" spans="1:14">
      <c r="A1025" s="290" t="s">
        <v>341</v>
      </c>
      <c r="B1025" s="302"/>
      <c r="C1025" s="292">
        <f t="shared" si="32"/>
        <v>0</v>
      </c>
      <c r="D1025" s="284">
        <v>44743</v>
      </c>
      <c r="E1025" s="285"/>
      <c r="F1025" s="285"/>
      <c r="G1025" s="285"/>
      <c r="H1025" s="285"/>
      <c r="I1025" s="285"/>
      <c r="J1025" s="285"/>
      <c r="K1025" s="285"/>
      <c r="L1025" s="285"/>
      <c r="M1025" s="285"/>
      <c r="N1025" s="285"/>
    </row>
    <row r="1026" spans="1:14">
      <c r="A1026" s="290" t="s">
        <v>21</v>
      </c>
      <c r="B1026" s="302"/>
      <c r="C1026" s="292">
        <f t="shared" si="32"/>
        <v>0</v>
      </c>
      <c r="D1026" s="284">
        <v>44743</v>
      </c>
      <c r="E1026" s="285"/>
      <c r="F1026" s="285"/>
      <c r="G1026" s="285"/>
      <c r="H1026" s="285"/>
      <c r="I1026" s="285"/>
      <c r="J1026" s="285"/>
      <c r="K1026" s="285"/>
      <c r="L1026" s="285"/>
      <c r="M1026" s="285"/>
      <c r="N1026" s="285"/>
    </row>
    <row r="1027" spans="1:14">
      <c r="A1027" s="290" t="s">
        <v>22</v>
      </c>
      <c r="B1027" s="302"/>
      <c r="C1027" s="292">
        <f t="shared" si="32"/>
        <v>0</v>
      </c>
      <c r="D1027" s="284">
        <v>44743</v>
      </c>
      <c r="E1027" s="285"/>
      <c r="F1027" s="285"/>
      <c r="G1027" s="285"/>
      <c r="H1027" s="285"/>
      <c r="I1027" s="285"/>
      <c r="J1027" s="285"/>
      <c r="K1027" s="285"/>
      <c r="L1027" s="285"/>
      <c r="M1027" s="285"/>
      <c r="N1027" s="285"/>
    </row>
    <row r="1028" spans="1:14">
      <c r="A1028" s="290" t="s">
        <v>342</v>
      </c>
      <c r="B1028" s="302"/>
      <c r="C1028" s="292">
        <f t="shared" si="32"/>
        <v>0</v>
      </c>
      <c r="D1028" s="284">
        <v>44743</v>
      </c>
      <c r="E1028" s="285"/>
      <c r="F1028" s="285"/>
      <c r="G1028" s="285"/>
      <c r="H1028" s="285"/>
      <c r="I1028" s="285"/>
      <c r="J1028" s="285"/>
      <c r="K1028" s="285"/>
      <c r="L1028" s="285"/>
      <c r="M1028" s="285"/>
      <c r="N1028" s="285"/>
    </row>
    <row r="1029" spans="1:14">
      <c r="A1029" s="290" t="s">
        <v>23</v>
      </c>
      <c r="B1029" s="302"/>
      <c r="C1029" s="292">
        <f t="shared" si="32"/>
        <v>0</v>
      </c>
      <c r="D1029" s="284">
        <v>44743</v>
      </c>
      <c r="E1029" s="285"/>
      <c r="F1029" s="285"/>
      <c r="G1029" s="285"/>
      <c r="H1029" s="285"/>
      <c r="I1029" s="285"/>
      <c r="J1029" s="285"/>
      <c r="K1029" s="285"/>
      <c r="L1029" s="285"/>
      <c r="M1029" s="285"/>
      <c r="N1029" s="285"/>
    </row>
    <row r="1030" spans="1:14">
      <c r="A1030" s="290" t="s">
        <v>24</v>
      </c>
      <c r="B1030" s="302"/>
      <c r="C1030" s="292">
        <f t="shared" si="32"/>
        <v>0</v>
      </c>
      <c r="D1030" s="284">
        <v>44743</v>
      </c>
      <c r="E1030" s="285"/>
      <c r="F1030" s="285"/>
      <c r="G1030" s="285"/>
      <c r="H1030" s="285"/>
      <c r="I1030" s="285"/>
      <c r="J1030" s="285"/>
      <c r="K1030" s="285"/>
      <c r="L1030" s="285"/>
      <c r="M1030" s="285"/>
      <c r="N1030" s="285"/>
    </row>
    <row r="1031" spans="1:14">
      <c r="A1031" s="290" t="s">
        <v>25</v>
      </c>
      <c r="B1031" s="302"/>
      <c r="C1031" s="292">
        <f t="shared" si="32"/>
        <v>0</v>
      </c>
      <c r="D1031" s="284">
        <v>44743</v>
      </c>
      <c r="E1031" s="285"/>
      <c r="F1031" s="285"/>
      <c r="G1031" s="285"/>
      <c r="H1031" s="285"/>
      <c r="I1031" s="285"/>
      <c r="J1031" s="285"/>
      <c r="K1031" s="285"/>
      <c r="L1031" s="285"/>
      <c r="M1031" s="285"/>
      <c r="N1031" s="285"/>
    </row>
    <row r="1032" spans="1:14">
      <c r="A1032" s="290" t="s">
        <v>26</v>
      </c>
      <c r="B1032" s="302"/>
      <c r="C1032" s="292">
        <f t="shared" si="32"/>
        <v>0</v>
      </c>
      <c r="D1032" s="284">
        <v>44743</v>
      </c>
      <c r="E1032" s="285"/>
      <c r="F1032" s="285"/>
      <c r="G1032" s="285"/>
      <c r="H1032" s="285"/>
      <c r="I1032" s="285"/>
      <c r="J1032" s="285"/>
      <c r="K1032" s="285"/>
      <c r="L1032" s="285"/>
      <c r="M1032" s="285"/>
      <c r="N1032" s="285"/>
    </row>
    <row r="1033" spans="1:14">
      <c r="A1033" s="290" t="s">
        <v>27</v>
      </c>
      <c r="B1033" s="302"/>
      <c r="C1033" s="292">
        <f t="shared" si="32"/>
        <v>0</v>
      </c>
      <c r="D1033" s="284">
        <v>44743</v>
      </c>
      <c r="E1033" s="285"/>
      <c r="F1033" s="285"/>
      <c r="G1033" s="285"/>
      <c r="H1033" s="285"/>
      <c r="I1033" s="285"/>
      <c r="J1033" s="285"/>
      <c r="K1033" s="285"/>
      <c r="L1033" s="285"/>
      <c r="M1033" s="285"/>
      <c r="N1033" s="285"/>
    </row>
    <row r="1034" spans="1:14">
      <c r="A1034" s="290" t="s">
        <v>343</v>
      </c>
      <c r="B1034" s="302"/>
      <c r="C1034" s="292">
        <f t="shared" si="32"/>
        <v>0</v>
      </c>
      <c r="D1034" s="284">
        <v>44743</v>
      </c>
      <c r="E1034" s="285"/>
      <c r="F1034" s="285"/>
      <c r="G1034" s="285"/>
      <c r="H1034" s="285"/>
      <c r="I1034" s="285"/>
      <c r="J1034" s="285"/>
      <c r="K1034" s="285"/>
      <c r="L1034" s="285"/>
      <c r="M1034" s="285"/>
      <c r="N1034" s="285"/>
    </row>
    <row r="1035" spans="1:14">
      <c r="A1035" s="290" t="s">
        <v>344</v>
      </c>
      <c r="B1035" s="302"/>
      <c r="C1035" s="292">
        <f t="shared" si="32"/>
        <v>0</v>
      </c>
      <c r="D1035" s="284">
        <v>44743</v>
      </c>
      <c r="E1035" s="285"/>
      <c r="F1035" s="285"/>
      <c r="G1035" s="285"/>
      <c r="H1035" s="285"/>
      <c r="I1035" s="285"/>
      <c r="J1035" s="285"/>
      <c r="K1035" s="285"/>
      <c r="L1035" s="285"/>
      <c r="M1035" s="285"/>
      <c r="N1035" s="285"/>
    </row>
    <row r="1036" spans="1:14">
      <c r="A1036" s="290" t="s">
        <v>345</v>
      </c>
      <c r="B1036" s="302"/>
      <c r="C1036" s="292">
        <f t="shared" si="32"/>
        <v>0</v>
      </c>
      <c r="D1036" s="284">
        <v>44743</v>
      </c>
      <c r="E1036" s="285"/>
      <c r="F1036" s="285"/>
      <c r="G1036" s="285"/>
      <c r="H1036" s="285"/>
      <c r="I1036" s="285"/>
      <c r="J1036" s="285"/>
      <c r="K1036" s="285"/>
      <c r="L1036" s="285"/>
      <c r="M1036" s="285"/>
      <c r="N1036" s="285"/>
    </row>
    <row r="1037" spans="1:14">
      <c r="A1037" s="290" t="s">
        <v>28</v>
      </c>
      <c r="B1037" s="302"/>
      <c r="C1037" s="292">
        <f t="shared" si="32"/>
        <v>0</v>
      </c>
      <c r="D1037" s="284">
        <v>44743</v>
      </c>
      <c r="E1037" s="285"/>
      <c r="F1037" s="285"/>
      <c r="G1037" s="285"/>
      <c r="H1037" s="285"/>
      <c r="I1037" s="285"/>
      <c r="J1037" s="285"/>
      <c r="K1037" s="285"/>
      <c r="L1037" s="285"/>
      <c r="M1037" s="285"/>
      <c r="N1037" s="285"/>
    </row>
    <row r="1038" spans="1:14">
      <c r="A1038" s="290" t="s">
        <v>29</v>
      </c>
      <c r="B1038" s="302"/>
      <c r="C1038" s="292">
        <f t="shared" si="32"/>
        <v>0</v>
      </c>
      <c r="D1038" s="284">
        <v>44743</v>
      </c>
      <c r="E1038" s="285"/>
      <c r="F1038" s="285"/>
      <c r="G1038" s="285"/>
      <c r="H1038" s="285"/>
      <c r="I1038" s="285"/>
      <c r="J1038" s="285"/>
      <c r="K1038" s="285"/>
      <c r="L1038" s="285"/>
      <c r="M1038" s="285"/>
      <c r="N1038" s="285"/>
    </row>
    <row r="1039" spans="1:14">
      <c r="A1039" s="290" t="s">
        <v>30</v>
      </c>
      <c r="B1039" s="302"/>
      <c r="C1039" s="292">
        <f t="shared" si="32"/>
        <v>0</v>
      </c>
      <c r="D1039" s="284">
        <v>44743</v>
      </c>
      <c r="E1039" s="285"/>
      <c r="F1039" s="285"/>
      <c r="G1039" s="285"/>
      <c r="H1039" s="285"/>
      <c r="I1039" s="285"/>
      <c r="J1039" s="285"/>
      <c r="K1039" s="285"/>
      <c r="L1039" s="285"/>
      <c r="M1039" s="285"/>
      <c r="N1039" s="285"/>
    </row>
    <row r="1040" spans="1:14">
      <c r="A1040" s="290" t="s">
        <v>346</v>
      </c>
      <c r="B1040" s="302"/>
      <c r="C1040" s="292">
        <f t="shared" si="32"/>
        <v>0</v>
      </c>
      <c r="D1040" s="284">
        <v>44743</v>
      </c>
      <c r="E1040" s="285"/>
      <c r="F1040" s="285"/>
      <c r="G1040" s="285"/>
      <c r="H1040" s="285"/>
      <c r="I1040" s="285"/>
      <c r="J1040" s="285"/>
      <c r="K1040" s="285"/>
      <c r="L1040" s="285"/>
      <c r="M1040" s="285"/>
      <c r="N1040" s="285"/>
    </row>
    <row r="1041" spans="1:14">
      <c r="A1041" s="290" t="s">
        <v>347</v>
      </c>
      <c r="B1041" s="302"/>
      <c r="C1041" s="292">
        <f t="shared" si="32"/>
        <v>0</v>
      </c>
      <c r="D1041" s="284">
        <v>44743</v>
      </c>
      <c r="E1041" s="285"/>
      <c r="F1041" s="285"/>
      <c r="G1041" s="285"/>
      <c r="H1041" s="285"/>
      <c r="I1041" s="285"/>
      <c r="J1041" s="285"/>
      <c r="K1041" s="285"/>
      <c r="L1041" s="285"/>
      <c r="M1041" s="285"/>
      <c r="N1041" s="285"/>
    </row>
    <row r="1042" spans="1:14">
      <c r="A1042" s="290" t="s">
        <v>31</v>
      </c>
      <c r="B1042" s="302"/>
      <c r="C1042" s="292">
        <f t="shared" si="32"/>
        <v>0</v>
      </c>
      <c r="D1042" s="284">
        <v>44743</v>
      </c>
      <c r="E1042" s="285"/>
      <c r="F1042" s="285"/>
      <c r="G1042" s="285"/>
      <c r="H1042" s="285"/>
      <c r="I1042" s="285"/>
      <c r="J1042" s="285"/>
      <c r="K1042" s="285"/>
      <c r="L1042" s="285"/>
      <c r="M1042" s="285"/>
      <c r="N1042" s="285"/>
    </row>
    <row r="1043" spans="1:14">
      <c r="A1043" s="290" t="s">
        <v>32</v>
      </c>
      <c r="B1043" s="302"/>
      <c r="C1043" s="292">
        <f t="shared" si="32"/>
        <v>0</v>
      </c>
      <c r="D1043" s="284">
        <v>44743</v>
      </c>
      <c r="E1043" s="285"/>
      <c r="F1043" s="285"/>
      <c r="G1043" s="285"/>
      <c r="H1043" s="285"/>
      <c r="I1043" s="285"/>
      <c r="J1043" s="285"/>
      <c r="K1043" s="285"/>
      <c r="L1043" s="285"/>
      <c r="M1043" s="285"/>
      <c r="N1043" s="285"/>
    </row>
    <row r="1044" spans="1:14">
      <c r="A1044" s="290" t="s">
        <v>33</v>
      </c>
      <c r="B1044" s="302"/>
      <c r="C1044" s="292">
        <f t="shared" si="32"/>
        <v>0</v>
      </c>
      <c r="D1044" s="284">
        <v>44743</v>
      </c>
      <c r="E1044" s="285"/>
      <c r="F1044" s="285"/>
      <c r="G1044" s="285"/>
      <c r="H1044" s="285"/>
      <c r="I1044" s="285"/>
      <c r="J1044" s="285"/>
      <c r="K1044" s="285"/>
      <c r="L1044" s="285"/>
      <c r="M1044" s="285"/>
      <c r="N1044" s="285"/>
    </row>
    <row r="1045" spans="1:14">
      <c r="A1045" s="290" t="s">
        <v>34</v>
      </c>
      <c r="B1045" s="302"/>
      <c r="C1045" s="292">
        <f t="shared" si="32"/>
        <v>0</v>
      </c>
      <c r="D1045" s="284">
        <v>44743</v>
      </c>
      <c r="E1045" s="285"/>
      <c r="F1045" s="285"/>
      <c r="G1045" s="285"/>
      <c r="H1045" s="285"/>
      <c r="I1045" s="285"/>
      <c r="J1045" s="285"/>
      <c r="K1045" s="285"/>
      <c r="L1045" s="285"/>
      <c r="M1045" s="285"/>
      <c r="N1045" s="285"/>
    </row>
    <row r="1046" spans="1:14">
      <c r="A1046" s="293" t="s">
        <v>36</v>
      </c>
      <c r="B1046" s="294">
        <f t="shared" ref="B1046" si="33">SUM(B995:B1045)</f>
        <v>0</v>
      </c>
      <c r="C1046" s="292">
        <f>SUM(C995:C1045)</f>
        <v>0</v>
      </c>
      <c r="D1046" s="284">
        <v>44743</v>
      </c>
      <c r="E1046" s="285"/>
      <c r="F1046" s="285"/>
      <c r="G1046" s="285"/>
      <c r="H1046" s="285"/>
      <c r="I1046" s="285"/>
      <c r="J1046" s="285"/>
      <c r="K1046" s="285"/>
      <c r="L1046" s="285"/>
      <c r="M1046" s="285"/>
      <c r="N1046" s="285"/>
    </row>
    <row r="1050" spans="1:14">
      <c r="A1050" s="282" t="s">
        <v>393</v>
      </c>
    </row>
    <row r="1051" spans="1:14">
      <c r="A1051" s="314" t="s">
        <v>394</v>
      </c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</row>
    <row r="1052" spans="1:14" ht="63">
      <c r="A1052" s="286" t="s">
        <v>206</v>
      </c>
      <c r="B1052" s="287" t="s">
        <v>207</v>
      </c>
      <c r="C1052" s="287" t="s">
        <v>208</v>
      </c>
      <c r="D1052" s="287" t="s">
        <v>209</v>
      </c>
      <c r="E1052" s="287" t="s">
        <v>210</v>
      </c>
      <c r="F1052" s="287" t="s">
        <v>211</v>
      </c>
      <c r="G1052" s="287" t="s">
        <v>352</v>
      </c>
      <c r="H1052" s="288" t="s">
        <v>212</v>
      </c>
      <c r="I1052" s="287" t="s">
        <v>213</v>
      </c>
      <c r="J1052" s="288" t="s">
        <v>329</v>
      </c>
      <c r="K1052" s="288" t="s">
        <v>353</v>
      </c>
      <c r="L1052" s="288" t="s">
        <v>330</v>
      </c>
      <c r="M1052" s="287" t="s">
        <v>153</v>
      </c>
      <c r="N1052" s="300" t="s">
        <v>356</v>
      </c>
    </row>
    <row r="1053" spans="1:14">
      <c r="A1053" s="290" t="s">
        <v>1</v>
      </c>
      <c r="B1053" s="291"/>
      <c r="C1053" s="291"/>
      <c r="D1053" s="291"/>
      <c r="E1053" s="291"/>
      <c r="F1053" s="291"/>
      <c r="G1053" s="291"/>
      <c r="H1053" s="291"/>
      <c r="I1053" s="291"/>
      <c r="J1053" s="291"/>
      <c r="K1053" s="291"/>
      <c r="L1053" s="291"/>
      <c r="M1053" s="292">
        <f>SUM(PF_Ago_22[[#This Row],[Fondo General de Participaciones]:[Impuesto sobre la Renta Enajenación de Inmuebles]])</f>
        <v>0</v>
      </c>
      <c r="N1053" s="284">
        <v>44774</v>
      </c>
    </row>
    <row r="1054" spans="1:14">
      <c r="A1054" s="290" t="s">
        <v>2</v>
      </c>
      <c r="B1054" s="291"/>
      <c r="C1054" s="291"/>
      <c r="D1054" s="291"/>
      <c r="E1054" s="291"/>
      <c r="F1054" s="291"/>
      <c r="G1054" s="291"/>
      <c r="H1054" s="291"/>
      <c r="I1054" s="302"/>
      <c r="J1054" s="302"/>
      <c r="K1054" s="302"/>
      <c r="L1054" s="302"/>
      <c r="M1054" s="292">
        <f>SUM(PF_Ago_22[[#This Row],[Fondo General de Participaciones]:[Impuesto sobre la Renta Enajenación de Inmuebles]])</f>
        <v>0</v>
      </c>
      <c r="N1054" s="284">
        <v>44774</v>
      </c>
    </row>
    <row r="1055" spans="1:14">
      <c r="A1055" s="290" t="s">
        <v>331</v>
      </c>
      <c r="B1055" s="291"/>
      <c r="C1055" s="291"/>
      <c r="D1055" s="291"/>
      <c r="E1055" s="291"/>
      <c r="F1055" s="291"/>
      <c r="G1055" s="291"/>
      <c r="H1055" s="291"/>
      <c r="I1055" s="302"/>
      <c r="J1055" s="302"/>
      <c r="K1055" s="302"/>
      <c r="L1055" s="302"/>
      <c r="M1055" s="292">
        <f>SUM(PF_Ago_22[[#This Row],[Fondo General de Participaciones]:[Impuesto sobre la Renta Enajenación de Inmuebles]])</f>
        <v>0</v>
      </c>
      <c r="N1055" s="284">
        <v>44774</v>
      </c>
    </row>
    <row r="1056" spans="1:14">
      <c r="A1056" s="290" t="s">
        <v>3</v>
      </c>
      <c r="B1056" s="291"/>
      <c r="C1056" s="291"/>
      <c r="D1056" s="291"/>
      <c r="E1056" s="291"/>
      <c r="F1056" s="291"/>
      <c r="G1056" s="291"/>
      <c r="H1056" s="291"/>
      <c r="I1056" s="302"/>
      <c r="J1056" s="302"/>
      <c r="K1056" s="302"/>
      <c r="L1056" s="302"/>
      <c r="M1056" s="292">
        <f>SUM(PF_Ago_22[[#This Row],[Fondo General de Participaciones]:[Impuesto sobre la Renta Enajenación de Inmuebles]])</f>
        <v>0</v>
      </c>
      <c r="N1056" s="284">
        <v>44774</v>
      </c>
    </row>
    <row r="1057" spans="1:14">
      <c r="A1057" s="290" t="s">
        <v>332</v>
      </c>
      <c r="B1057" s="291"/>
      <c r="C1057" s="291"/>
      <c r="D1057" s="291"/>
      <c r="E1057" s="291"/>
      <c r="F1057" s="291"/>
      <c r="G1057" s="291"/>
      <c r="H1057" s="291"/>
      <c r="I1057" s="302"/>
      <c r="J1057" s="302"/>
      <c r="K1057" s="302"/>
      <c r="L1057" s="302"/>
      <c r="M1057" s="292">
        <f>SUM(PF_Ago_22[[#This Row],[Fondo General de Participaciones]:[Impuesto sobre la Renta Enajenación de Inmuebles]])</f>
        <v>0</v>
      </c>
      <c r="N1057" s="284">
        <v>44774</v>
      </c>
    </row>
    <row r="1058" spans="1:14">
      <c r="A1058" s="290" t="s">
        <v>4</v>
      </c>
      <c r="B1058" s="291"/>
      <c r="C1058" s="291"/>
      <c r="D1058" s="291"/>
      <c r="E1058" s="291"/>
      <c r="F1058" s="291"/>
      <c r="G1058" s="291"/>
      <c r="H1058" s="291"/>
      <c r="I1058" s="302"/>
      <c r="J1058" s="302"/>
      <c r="K1058" s="302"/>
      <c r="L1058" s="302"/>
      <c r="M1058" s="292">
        <f>SUM(PF_Ago_22[[#This Row],[Fondo General de Participaciones]:[Impuesto sobre la Renta Enajenación de Inmuebles]])</f>
        <v>0</v>
      </c>
      <c r="N1058" s="284">
        <v>44774</v>
      </c>
    </row>
    <row r="1059" spans="1:14">
      <c r="A1059" s="290" t="s">
        <v>5</v>
      </c>
      <c r="B1059" s="291"/>
      <c r="C1059" s="291"/>
      <c r="D1059" s="291"/>
      <c r="E1059" s="291"/>
      <c r="F1059" s="291"/>
      <c r="G1059" s="291"/>
      <c r="H1059" s="291"/>
      <c r="I1059" s="302"/>
      <c r="J1059" s="302"/>
      <c r="K1059" s="302"/>
      <c r="L1059" s="302"/>
      <c r="M1059" s="292">
        <f>SUM(PF_Ago_22[[#This Row],[Fondo General de Participaciones]:[Impuesto sobre la Renta Enajenación de Inmuebles]])</f>
        <v>0</v>
      </c>
      <c r="N1059" s="284">
        <v>44774</v>
      </c>
    </row>
    <row r="1060" spans="1:14">
      <c r="A1060" s="290" t="s">
        <v>6</v>
      </c>
      <c r="B1060" s="291"/>
      <c r="C1060" s="291"/>
      <c r="D1060" s="291"/>
      <c r="E1060" s="291"/>
      <c r="F1060" s="291"/>
      <c r="G1060" s="291"/>
      <c r="H1060" s="291"/>
      <c r="I1060" s="302"/>
      <c r="J1060" s="302"/>
      <c r="K1060" s="302"/>
      <c r="L1060" s="302"/>
      <c r="M1060" s="292">
        <f>SUM(PF_Ago_22[[#This Row],[Fondo General de Participaciones]:[Impuesto sobre la Renta Enajenación de Inmuebles]])</f>
        <v>0</v>
      </c>
      <c r="N1060" s="284">
        <v>44774</v>
      </c>
    </row>
    <row r="1061" spans="1:14">
      <c r="A1061" s="290" t="s">
        <v>333</v>
      </c>
      <c r="B1061" s="291"/>
      <c r="C1061" s="291"/>
      <c r="D1061" s="291"/>
      <c r="E1061" s="291"/>
      <c r="F1061" s="291"/>
      <c r="G1061" s="291"/>
      <c r="H1061" s="291"/>
      <c r="I1061" s="302"/>
      <c r="J1061" s="302"/>
      <c r="K1061" s="302"/>
      <c r="L1061" s="302"/>
      <c r="M1061" s="292">
        <f>SUM(PF_Ago_22[[#This Row],[Fondo General de Participaciones]:[Impuesto sobre la Renta Enajenación de Inmuebles]])</f>
        <v>0</v>
      </c>
      <c r="N1061" s="284">
        <v>44774</v>
      </c>
    </row>
    <row r="1062" spans="1:14">
      <c r="A1062" s="290" t="s">
        <v>334</v>
      </c>
      <c r="B1062" s="291"/>
      <c r="C1062" s="291"/>
      <c r="D1062" s="291"/>
      <c r="E1062" s="291"/>
      <c r="F1062" s="291"/>
      <c r="G1062" s="291"/>
      <c r="H1062" s="291"/>
      <c r="I1062" s="302"/>
      <c r="J1062" s="302"/>
      <c r="K1062" s="302"/>
      <c r="L1062" s="302"/>
      <c r="M1062" s="292">
        <f>SUM(PF_Ago_22[[#This Row],[Fondo General de Participaciones]:[Impuesto sobre la Renta Enajenación de Inmuebles]])</f>
        <v>0</v>
      </c>
      <c r="N1062" s="284">
        <v>44774</v>
      </c>
    </row>
    <row r="1063" spans="1:14">
      <c r="A1063" s="290" t="s">
        <v>335</v>
      </c>
      <c r="B1063" s="291"/>
      <c r="C1063" s="291"/>
      <c r="D1063" s="291"/>
      <c r="E1063" s="291"/>
      <c r="F1063" s="291"/>
      <c r="G1063" s="291"/>
      <c r="H1063" s="291"/>
      <c r="I1063" s="302"/>
      <c r="J1063" s="302"/>
      <c r="K1063" s="302"/>
      <c r="L1063" s="302"/>
      <c r="M1063" s="292">
        <f>SUM(PF_Ago_22[[#This Row],[Fondo General de Participaciones]:[Impuesto sobre la Renta Enajenación de Inmuebles]])</f>
        <v>0</v>
      </c>
      <c r="N1063" s="284">
        <v>44774</v>
      </c>
    </row>
    <row r="1064" spans="1:14">
      <c r="A1064" s="290" t="s">
        <v>7</v>
      </c>
      <c r="B1064" s="291"/>
      <c r="C1064" s="291"/>
      <c r="D1064" s="291"/>
      <c r="E1064" s="291"/>
      <c r="F1064" s="291"/>
      <c r="G1064" s="291"/>
      <c r="H1064" s="291"/>
      <c r="I1064" s="302"/>
      <c r="J1064" s="302"/>
      <c r="K1064" s="302"/>
      <c r="L1064" s="302"/>
      <c r="M1064" s="292">
        <f>SUM(PF_Ago_22[[#This Row],[Fondo General de Participaciones]:[Impuesto sobre la Renta Enajenación de Inmuebles]])</f>
        <v>0</v>
      </c>
      <c r="N1064" s="284">
        <v>44774</v>
      </c>
    </row>
    <row r="1065" spans="1:14">
      <c r="A1065" s="290" t="s">
        <v>336</v>
      </c>
      <c r="B1065" s="291"/>
      <c r="C1065" s="291"/>
      <c r="D1065" s="291"/>
      <c r="E1065" s="291"/>
      <c r="F1065" s="291"/>
      <c r="G1065" s="291"/>
      <c r="H1065" s="291"/>
      <c r="I1065" s="302"/>
      <c r="J1065" s="302"/>
      <c r="K1065" s="302"/>
      <c r="L1065" s="302"/>
      <c r="M1065" s="292">
        <f>SUM(PF_Ago_22[[#This Row],[Fondo General de Participaciones]:[Impuesto sobre la Renta Enajenación de Inmuebles]])</f>
        <v>0</v>
      </c>
      <c r="N1065" s="284">
        <v>44774</v>
      </c>
    </row>
    <row r="1066" spans="1:14">
      <c r="A1066" s="290" t="s">
        <v>8</v>
      </c>
      <c r="B1066" s="291"/>
      <c r="C1066" s="291"/>
      <c r="D1066" s="291"/>
      <c r="E1066" s="291"/>
      <c r="F1066" s="291"/>
      <c r="G1066" s="291"/>
      <c r="H1066" s="291"/>
      <c r="I1066" s="302"/>
      <c r="J1066" s="302"/>
      <c r="K1066" s="302"/>
      <c r="L1066" s="302"/>
      <c r="M1066" s="292">
        <f>SUM(PF_Ago_22[[#This Row],[Fondo General de Participaciones]:[Impuesto sobre la Renta Enajenación de Inmuebles]])</f>
        <v>0</v>
      </c>
      <c r="N1066" s="284">
        <v>44774</v>
      </c>
    </row>
    <row r="1067" spans="1:14">
      <c r="A1067" s="290" t="s">
        <v>9</v>
      </c>
      <c r="B1067" s="291"/>
      <c r="C1067" s="291"/>
      <c r="D1067" s="291"/>
      <c r="E1067" s="291"/>
      <c r="F1067" s="291"/>
      <c r="G1067" s="291"/>
      <c r="H1067" s="291"/>
      <c r="I1067" s="302"/>
      <c r="J1067" s="302"/>
      <c r="K1067" s="302"/>
      <c r="L1067" s="302"/>
      <c r="M1067" s="292">
        <f>SUM(PF_Ago_22[[#This Row],[Fondo General de Participaciones]:[Impuesto sobre la Renta Enajenación de Inmuebles]])</f>
        <v>0</v>
      </c>
      <c r="N1067" s="284">
        <v>44774</v>
      </c>
    </row>
    <row r="1068" spans="1:14">
      <c r="A1068" s="290" t="s">
        <v>337</v>
      </c>
      <c r="B1068" s="291"/>
      <c r="C1068" s="291"/>
      <c r="D1068" s="291"/>
      <c r="E1068" s="291"/>
      <c r="F1068" s="291"/>
      <c r="G1068" s="291"/>
      <c r="H1068" s="291"/>
      <c r="I1068" s="302"/>
      <c r="J1068" s="302"/>
      <c r="K1068" s="302"/>
      <c r="L1068" s="302"/>
      <c r="M1068" s="292">
        <f>SUM(PF_Ago_22[[#This Row],[Fondo General de Participaciones]:[Impuesto sobre la Renta Enajenación de Inmuebles]])</f>
        <v>0</v>
      </c>
      <c r="N1068" s="284">
        <v>44774</v>
      </c>
    </row>
    <row r="1069" spans="1:14">
      <c r="A1069" s="290" t="s">
        <v>10</v>
      </c>
      <c r="B1069" s="291"/>
      <c r="C1069" s="291"/>
      <c r="D1069" s="291"/>
      <c r="E1069" s="291"/>
      <c r="F1069" s="291"/>
      <c r="G1069" s="291"/>
      <c r="H1069" s="291"/>
      <c r="I1069" s="302"/>
      <c r="J1069" s="302"/>
      <c r="K1069" s="302"/>
      <c r="L1069" s="302"/>
      <c r="M1069" s="292">
        <f>SUM(PF_Ago_22[[#This Row],[Fondo General de Participaciones]:[Impuesto sobre la Renta Enajenación de Inmuebles]])</f>
        <v>0</v>
      </c>
      <c r="N1069" s="284">
        <v>44774</v>
      </c>
    </row>
    <row r="1070" spans="1:14">
      <c r="A1070" s="290" t="s">
        <v>338</v>
      </c>
      <c r="B1070" s="291"/>
      <c r="C1070" s="291"/>
      <c r="D1070" s="291"/>
      <c r="E1070" s="291"/>
      <c r="F1070" s="291"/>
      <c r="G1070" s="291"/>
      <c r="H1070" s="291"/>
      <c r="I1070" s="302"/>
      <c r="J1070" s="302"/>
      <c r="K1070" s="302"/>
      <c r="L1070" s="302"/>
      <c r="M1070" s="292">
        <f>SUM(PF_Ago_22[[#This Row],[Fondo General de Participaciones]:[Impuesto sobre la Renta Enajenación de Inmuebles]])</f>
        <v>0</v>
      </c>
      <c r="N1070" s="284">
        <v>44774</v>
      </c>
    </row>
    <row r="1071" spans="1:14">
      <c r="A1071" s="290" t="s">
        <v>11</v>
      </c>
      <c r="B1071" s="291"/>
      <c r="C1071" s="291"/>
      <c r="D1071" s="291"/>
      <c r="E1071" s="291"/>
      <c r="F1071" s="291"/>
      <c r="G1071" s="291"/>
      <c r="H1071" s="291"/>
      <c r="I1071" s="302"/>
      <c r="J1071" s="302"/>
      <c r="K1071" s="302"/>
      <c r="L1071" s="302"/>
      <c r="M1071" s="292">
        <f>SUM(PF_Ago_22[[#This Row],[Fondo General de Participaciones]:[Impuesto sobre la Renta Enajenación de Inmuebles]])</f>
        <v>0</v>
      </c>
      <c r="N1071" s="284">
        <v>44774</v>
      </c>
    </row>
    <row r="1072" spans="1:14">
      <c r="A1072" s="290" t="s">
        <v>12</v>
      </c>
      <c r="B1072" s="291"/>
      <c r="C1072" s="291"/>
      <c r="D1072" s="291"/>
      <c r="E1072" s="291"/>
      <c r="F1072" s="291"/>
      <c r="G1072" s="291"/>
      <c r="H1072" s="291"/>
      <c r="I1072" s="302"/>
      <c r="J1072" s="302"/>
      <c r="K1072" s="302"/>
      <c r="L1072" s="302"/>
      <c r="M1072" s="292">
        <f>SUM(PF_Ago_22[[#This Row],[Fondo General de Participaciones]:[Impuesto sobre la Renta Enajenación de Inmuebles]])</f>
        <v>0</v>
      </c>
      <c r="N1072" s="284">
        <v>44774</v>
      </c>
    </row>
    <row r="1073" spans="1:14">
      <c r="A1073" s="290" t="s">
        <v>339</v>
      </c>
      <c r="B1073" s="291"/>
      <c r="C1073" s="291"/>
      <c r="D1073" s="291"/>
      <c r="E1073" s="291"/>
      <c r="F1073" s="291"/>
      <c r="G1073" s="291"/>
      <c r="H1073" s="291"/>
      <c r="I1073" s="302"/>
      <c r="J1073" s="302"/>
      <c r="K1073" s="302"/>
      <c r="L1073" s="302"/>
      <c r="M1073" s="292">
        <f>SUM(PF_Ago_22[[#This Row],[Fondo General de Participaciones]:[Impuesto sobre la Renta Enajenación de Inmuebles]])</f>
        <v>0</v>
      </c>
      <c r="N1073" s="284">
        <v>44774</v>
      </c>
    </row>
    <row r="1074" spans="1:14">
      <c r="A1074" s="290" t="s">
        <v>13</v>
      </c>
      <c r="B1074" s="291"/>
      <c r="C1074" s="291"/>
      <c r="D1074" s="291"/>
      <c r="E1074" s="291"/>
      <c r="F1074" s="291"/>
      <c r="G1074" s="291"/>
      <c r="H1074" s="291"/>
      <c r="I1074" s="302"/>
      <c r="J1074" s="302"/>
      <c r="K1074" s="302"/>
      <c r="L1074" s="302"/>
      <c r="M1074" s="292">
        <f>SUM(PF_Ago_22[[#This Row],[Fondo General de Participaciones]:[Impuesto sobre la Renta Enajenación de Inmuebles]])</f>
        <v>0</v>
      </c>
      <c r="N1074" s="284">
        <v>44774</v>
      </c>
    </row>
    <row r="1075" spans="1:14">
      <c r="A1075" s="290" t="s">
        <v>14</v>
      </c>
      <c r="B1075" s="291"/>
      <c r="C1075" s="291"/>
      <c r="D1075" s="291"/>
      <c r="E1075" s="291"/>
      <c r="F1075" s="291"/>
      <c r="G1075" s="291"/>
      <c r="H1075" s="291"/>
      <c r="I1075" s="302"/>
      <c r="J1075" s="302"/>
      <c r="K1075" s="302"/>
      <c r="L1075" s="302"/>
      <c r="M1075" s="292">
        <f>SUM(PF_Ago_22[[#This Row],[Fondo General de Participaciones]:[Impuesto sobre la Renta Enajenación de Inmuebles]])</f>
        <v>0</v>
      </c>
      <c r="N1075" s="284">
        <v>44774</v>
      </c>
    </row>
    <row r="1076" spans="1:14">
      <c r="A1076" s="290" t="s">
        <v>15</v>
      </c>
      <c r="B1076" s="291"/>
      <c r="C1076" s="291"/>
      <c r="D1076" s="291"/>
      <c r="E1076" s="291"/>
      <c r="F1076" s="291"/>
      <c r="G1076" s="291"/>
      <c r="H1076" s="291"/>
      <c r="I1076" s="302"/>
      <c r="J1076" s="302"/>
      <c r="K1076" s="302"/>
      <c r="L1076" s="302"/>
      <c r="M1076" s="292">
        <f>SUM(PF_Ago_22[[#This Row],[Fondo General de Participaciones]:[Impuesto sobre la Renta Enajenación de Inmuebles]])</f>
        <v>0</v>
      </c>
      <c r="N1076" s="284">
        <v>44774</v>
      </c>
    </row>
    <row r="1077" spans="1:14">
      <c r="A1077" s="290" t="s">
        <v>16</v>
      </c>
      <c r="B1077" s="302"/>
      <c r="C1077" s="302"/>
      <c r="D1077" s="302"/>
      <c r="E1077" s="302"/>
      <c r="F1077" s="302"/>
      <c r="G1077" s="291"/>
      <c r="H1077" s="291"/>
      <c r="I1077" s="302"/>
      <c r="J1077" s="302"/>
      <c r="K1077" s="302"/>
      <c r="L1077" s="302"/>
      <c r="M1077" s="292">
        <f>SUM(PF_Ago_22[[#This Row],[Fondo General de Participaciones]:[Impuesto sobre la Renta Enajenación de Inmuebles]])</f>
        <v>0</v>
      </c>
      <c r="N1077" s="284">
        <v>44774</v>
      </c>
    </row>
    <row r="1078" spans="1:14">
      <c r="A1078" s="290" t="s">
        <v>340</v>
      </c>
      <c r="B1078" s="302"/>
      <c r="C1078" s="302"/>
      <c r="D1078" s="302"/>
      <c r="E1078" s="302"/>
      <c r="F1078" s="302"/>
      <c r="G1078" s="291"/>
      <c r="H1078" s="291"/>
      <c r="I1078" s="302"/>
      <c r="J1078" s="302"/>
      <c r="K1078" s="302"/>
      <c r="L1078" s="302"/>
      <c r="M1078" s="292">
        <f>SUM(PF_Ago_22[[#This Row],[Fondo General de Participaciones]:[Impuesto sobre la Renta Enajenación de Inmuebles]])</f>
        <v>0</v>
      </c>
      <c r="N1078" s="284">
        <v>44774</v>
      </c>
    </row>
    <row r="1079" spans="1:14">
      <c r="A1079" s="290" t="s">
        <v>17</v>
      </c>
      <c r="B1079" s="302"/>
      <c r="C1079" s="302"/>
      <c r="D1079" s="302"/>
      <c r="E1079" s="302"/>
      <c r="F1079" s="302"/>
      <c r="G1079" s="291"/>
      <c r="H1079" s="291"/>
      <c r="I1079" s="302"/>
      <c r="J1079" s="302"/>
      <c r="K1079" s="302"/>
      <c r="L1079" s="302"/>
      <c r="M1079" s="292">
        <f>SUM(PF_Ago_22[[#This Row],[Fondo General de Participaciones]:[Impuesto sobre la Renta Enajenación de Inmuebles]])</f>
        <v>0</v>
      </c>
      <c r="N1079" s="284">
        <v>44774</v>
      </c>
    </row>
    <row r="1080" spans="1:14">
      <c r="A1080" s="290" t="s">
        <v>18</v>
      </c>
      <c r="B1080" s="302"/>
      <c r="C1080" s="302"/>
      <c r="D1080" s="302"/>
      <c r="E1080" s="302"/>
      <c r="F1080" s="302"/>
      <c r="G1080" s="291"/>
      <c r="H1080" s="291"/>
      <c r="I1080" s="302"/>
      <c r="J1080" s="302"/>
      <c r="K1080" s="302"/>
      <c r="L1080" s="302"/>
      <c r="M1080" s="292">
        <f>SUM(PF_Ago_22[[#This Row],[Fondo General de Participaciones]:[Impuesto sobre la Renta Enajenación de Inmuebles]])</f>
        <v>0</v>
      </c>
      <c r="N1080" s="284">
        <v>44774</v>
      </c>
    </row>
    <row r="1081" spans="1:14">
      <c r="A1081" s="290" t="s">
        <v>19</v>
      </c>
      <c r="B1081" s="302"/>
      <c r="C1081" s="302"/>
      <c r="D1081" s="302"/>
      <c r="E1081" s="302"/>
      <c r="F1081" s="302"/>
      <c r="G1081" s="291"/>
      <c r="H1081" s="291"/>
      <c r="I1081" s="302"/>
      <c r="J1081" s="302"/>
      <c r="K1081" s="302"/>
      <c r="L1081" s="302"/>
      <c r="M1081" s="292">
        <f>SUM(PF_Ago_22[[#This Row],[Fondo General de Participaciones]:[Impuesto sobre la Renta Enajenación de Inmuebles]])</f>
        <v>0</v>
      </c>
      <c r="N1081" s="284">
        <v>44774</v>
      </c>
    </row>
    <row r="1082" spans="1:14">
      <c r="A1082" s="290" t="s">
        <v>20</v>
      </c>
      <c r="B1082" s="302"/>
      <c r="C1082" s="302"/>
      <c r="D1082" s="302"/>
      <c r="E1082" s="302"/>
      <c r="F1082" s="302"/>
      <c r="G1082" s="291"/>
      <c r="H1082" s="291"/>
      <c r="I1082" s="302"/>
      <c r="J1082" s="302"/>
      <c r="K1082" s="302"/>
      <c r="L1082" s="302"/>
      <c r="M1082" s="292">
        <f>SUM(PF_Ago_22[[#This Row],[Fondo General de Participaciones]:[Impuesto sobre la Renta Enajenación de Inmuebles]])</f>
        <v>0</v>
      </c>
      <c r="N1082" s="284">
        <v>44774</v>
      </c>
    </row>
    <row r="1083" spans="1:14">
      <c r="A1083" s="290" t="s">
        <v>341</v>
      </c>
      <c r="B1083" s="302"/>
      <c r="C1083" s="302"/>
      <c r="D1083" s="302"/>
      <c r="E1083" s="302"/>
      <c r="F1083" s="302"/>
      <c r="G1083" s="291"/>
      <c r="H1083" s="291"/>
      <c r="I1083" s="302"/>
      <c r="J1083" s="302"/>
      <c r="K1083" s="302"/>
      <c r="L1083" s="302"/>
      <c r="M1083" s="292">
        <f>SUM(PF_Ago_22[[#This Row],[Fondo General de Participaciones]:[Impuesto sobre la Renta Enajenación de Inmuebles]])</f>
        <v>0</v>
      </c>
      <c r="N1083" s="284">
        <v>44774</v>
      </c>
    </row>
    <row r="1084" spans="1:14">
      <c r="A1084" s="290" t="s">
        <v>21</v>
      </c>
      <c r="B1084" s="302"/>
      <c r="C1084" s="302"/>
      <c r="D1084" s="302"/>
      <c r="E1084" s="302"/>
      <c r="F1084" s="302"/>
      <c r="G1084" s="291"/>
      <c r="H1084" s="291"/>
      <c r="I1084" s="302"/>
      <c r="J1084" s="302"/>
      <c r="K1084" s="302"/>
      <c r="L1084" s="302"/>
      <c r="M1084" s="292">
        <f>SUM(PF_Ago_22[[#This Row],[Fondo General de Participaciones]:[Impuesto sobre la Renta Enajenación de Inmuebles]])</f>
        <v>0</v>
      </c>
      <c r="N1084" s="284">
        <v>44774</v>
      </c>
    </row>
    <row r="1085" spans="1:14">
      <c r="A1085" s="290" t="s">
        <v>22</v>
      </c>
      <c r="B1085" s="302"/>
      <c r="C1085" s="302"/>
      <c r="D1085" s="302"/>
      <c r="E1085" s="302"/>
      <c r="F1085" s="302"/>
      <c r="G1085" s="291"/>
      <c r="H1085" s="291"/>
      <c r="I1085" s="302"/>
      <c r="J1085" s="302"/>
      <c r="K1085" s="302"/>
      <c r="L1085" s="302"/>
      <c r="M1085" s="292">
        <f>SUM(PF_Ago_22[[#This Row],[Fondo General de Participaciones]:[Impuesto sobre la Renta Enajenación de Inmuebles]])</f>
        <v>0</v>
      </c>
      <c r="N1085" s="284">
        <v>44774</v>
      </c>
    </row>
    <row r="1086" spans="1:14">
      <c r="A1086" s="290" t="s">
        <v>342</v>
      </c>
      <c r="B1086" s="302"/>
      <c r="C1086" s="302"/>
      <c r="D1086" s="302"/>
      <c r="E1086" s="302"/>
      <c r="F1086" s="302"/>
      <c r="G1086" s="291"/>
      <c r="H1086" s="291"/>
      <c r="I1086" s="302"/>
      <c r="J1086" s="302"/>
      <c r="K1086" s="302"/>
      <c r="L1086" s="302"/>
      <c r="M1086" s="292">
        <f>SUM(PF_Ago_22[[#This Row],[Fondo General de Participaciones]:[Impuesto sobre la Renta Enajenación de Inmuebles]])</f>
        <v>0</v>
      </c>
      <c r="N1086" s="284">
        <v>44774</v>
      </c>
    </row>
    <row r="1087" spans="1:14">
      <c r="A1087" s="290" t="s">
        <v>23</v>
      </c>
      <c r="B1087" s="302"/>
      <c r="C1087" s="302"/>
      <c r="D1087" s="302"/>
      <c r="E1087" s="302"/>
      <c r="F1087" s="302"/>
      <c r="G1087" s="291"/>
      <c r="H1087" s="291"/>
      <c r="I1087" s="302"/>
      <c r="J1087" s="302"/>
      <c r="K1087" s="302"/>
      <c r="L1087" s="302"/>
      <c r="M1087" s="292">
        <f>SUM(PF_Ago_22[[#This Row],[Fondo General de Participaciones]:[Impuesto sobre la Renta Enajenación de Inmuebles]])</f>
        <v>0</v>
      </c>
      <c r="N1087" s="284">
        <v>44774</v>
      </c>
    </row>
    <row r="1088" spans="1:14">
      <c r="A1088" s="290" t="s">
        <v>24</v>
      </c>
      <c r="B1088" s="302"/>
      <c r="C1088" s="302"/>
      <c r="D1088" s="302"/>
      <c r="E1088" s="302"/>
      <c r="F1088" s="302"/>
      <c r="G1088" s="291"/>
      <c r="H1088" s="291"/>
      <c r="I1088" s="302"/>
      <c r="J1088" s="302"/>
      <c r="K1088" s="302"/>
      <c r="L1088" s="302"/>
      <c r="M1088" s="292">
        <f>SUM(PF_Ago_22[[#This Row],[Fondo General de Participaciones]:[Impuesto sobre la Renta Enajenación de Inmuebles]])</f>
        <v>0</v>
      </c>
      <c r="N1088" s="284">
        <v>44774</v>
      </c>
    </row>
    <row r="1089" spans="1:14">
      <c r="A1089" s="290" t="s">
        <v>25</v>
      </c>
      <c r="B1089" s="302"/>
      <c r="C1089" s="302"/>
      <c r="D1089" s="302"/>
      <c r="E1089" s="302"/>
      <c r="F1089" s="302"/>
      <c r="G1089" s="291"/>
      <c r="H1089" s="291"/>
      <c r="I1089" s="302"/>
      <c r="J1089" s="302"/>
      <c r="K1089" s="302"/>
      <c r="L1089" s="302"/>
      <c r="M1089" s="292">
        <f>SUM(PF_Ago_22[[#This Row],[Fondo General de Participaciones]:[Impuesto sobre la Renta Enajenación de Inmuebles]])</f>
        <v>0</v>
      </c>
      <c r="N1089" s="284">
        <v>44774</v>
      </c>
    </row>
    <row r="1090" spans="1:14">
      <c r="A1090" s="290" t="s">
        <v>26</v>
      </c>
      <c r="B1090" s="302"/>
      <c r="C1090" s="302"/>
      <c r="D1090" s="302"/>
      <c r="E1090" s="302"/>
      <c r="F1090" s="302"/>
      <c r="G1090" s="291"/>
      <c r="H1090" s="291"/>
      <c r="I1090" s="302"/>
      <c r="J1090" s="302"/>
      <c r="K1090" s="302"/>
      <c r="L1090" s="302"/>
      <c r="M1090" s="292">
        <f>SUM(PF_Ago_22[[#This Row],[Fondo General de Participaciones]:[Impuesto sobre la Renta Enajenación de Inmuebles]])</f>
        <v>0</v>
      </c>
      <c r="N1090" s="284">
        <v>44774</v>
      </c>
    </row>
    <row r="1091" spans="1:14">
      <c r="A1091" s="290" t="s">
        <v>27</v>
      </c>
      <c r="B1091" s="302"/>
      <c r="C1091" s="302"/>
      <c r="D1091" s="302"/>
      <c r="E1091" s="302"/>
      <c r="F1091" s="302"/>
      <c r="G1091" s="291"/>
      <c r="H1091" s="291"/>
      <c r="I1091" s="302"/>
      <c r="J1091" s="302"/>
      <c r="K1091" s="302"/>
      <c r="L1091" s="302"/>
      <c r="M1091" s="292">
        <f>SUM(PF_Ago_22[[#This Row],[Fondo General de Participaciones]:[Impuesto sobre la Renta Enajenación de Inmuebles]])</f>
        <v>0</v>
      </c>
      <c r="N1091" s="284">
        <v>44774</v>
      </c>
    </row>
    <row r="1092" spans="1:14">
      <c r="A1092" s="290" t="s">
        <v>343</v>
      </c>
      <c r="B1092" s="302"/>
      <c r="C1092" s="302"/>
      <c r="D1092" s="302"/>
      <c r="E1092" s="302"/>
      <c r="F1092" s="302"/>
      <c r="G1092" s="291"/>
      <c r="H1092" s="291"/>
      <c r="I1092" s="302"/>
      <c r="J1092" s="302"/>
      <c r="K1092" s="302"/>
      <c r="L1092" s="302"/>
      <c r="M1092" s="292">
        <f>SUM(PF_Ago_22[[#This Row],[Fondo General de Participaciones]:[Impuesto sobre la Renta Enajenación de Inmuebles]])</f>
        <v>0</v>
      </c>
      <c r="N1092" s="284">
        <v>44774</v>
      </c>
    </row>
    <row r="1093" spans="1:14">
      <c r="A1093" s="290" t="s">
        <v>344</v>
      </c>
      <c r="B1093" s="302"/>
      <c r="C1093" s="302"/>
      <c r="D1093" s="302"/>
      <c r="E1093" s="302"/>
      <c r="F1093" s="302"/>
      <c r="G1093" s="291"/>
      <c r="H1093" s="291"/>
      <c r="I1093" s="302"/>
      <c r="J1093" s="302"/>
      <c r="K1093" s="302"/>
      <c r="L1093" s="302"/>
      <c r="M1093" s="292">
        <f>SUM(PF_Ago_22[[#This Row],[Fondo General de Participaciones]:[Impuesto sobre la Renta Enajenación de Inmuebles]])</f>
        <v>0</v>
      </c>
      <c r="N1093" s="284">
        <v>44774</v>
      </c>
    </row>
    <row r="1094" spans="1:14">
      <c r="A1094" s="290" t="s">
        <v>345</v>
      </c>
      <c r="B1094" s="302"/>
      <c r="C1094" s="302"/>
      <c r="D1094" s="302"/>
      <c r="E1094" s="302"/>
      <c r="F1094" s="302"/>
      <c r="G1094" s="291"/>
      <c r="H1094" s="291"/>
      <c r="I1094" s="302"/>
      <c r="J1094" s="302"/>
      <c r="K1094" s="302"/>
      <c r="L1094" s="302"/>
      <c r="M1094" s="292">
        <f>SUM(PF_Ago_22[[#This Row],[Fondo General de Participaciones]:[Impuesto sobre la Renta Enajenación de Inmuebles]])</f>
        <v>0</v>
      </c>
      <c r="N1094" s="284">
        <v>44774</v>
      </c>
    </row>
    <row r="1095" spans="1:14">
      <c r="A1095" s="290" t="s">
        <v>28</v>
      </c>
      <c r="B1095" s="302"/>
      <c r="C1095" s="302"/>
      <c r="D1095" s="302"/>
      <c r="E1095" s="302"/>
      <c r="F1095" s="302"/>
      <c r="G1095" s="291"/>
      <c r="H1095" s="291"/>
      <c r="I1095" s="302"/>
      <c r="J1095" s="302"/>
      <c r="K1095" s="302"/>
      <c r="L1095" s="302"/>
      <c r="M1095" s="292">
        <f>SUM(PF_Ago_22[[#This Row],[Fondo General de Participaciones]:[Impuesto sobre la Renta Enajenación de Inmuebles]])</f>
        <v>0</v>
      </c>
      <c r="N1095" s="284">
        <v>44774</v>
      </c>
    </row>
    <row r="1096" spans="1:14">
      <c r="A1096" s="290" t="s">
        <v>29</v>
      </c>
      <c r="B1096" s="302"/>
      <c r="C1096" s="302"/>
      <c r="D1096" s="302"/>
      <c r="E1096" s="302"/>
      <c r="F1096" s="302"/>
      <c r="G1096" s="291"/>
      <c r="H1096" s="291"/>
      <c r="I1096" s="302"/>
      <c r="J1096" s="302"/>
      <c r="K1096" s="302"/>
      <c r="L1096" s="302"/>
      <c r="M1096" s="292">
        <f>SUM(PF_Ago_22[[#This Row],[Fondo General de Participaciones]:[Impuesto sobre la Renta Enajenación de Inmuebles]])</f>
        <v>0</v>
      </c>
      <c r="N1096" s="284">
        <v>44774</v>
      </c>
    </row>
    <row r="1097" spans="1:14">
      <c r="A1097" s="290" t="s">
        <v>30</v>
      </c>
      <c r="B1097" s="302"/>
      <c r="C1097" s="302"/>
      <c r="D1097" s="302"/>
      <c r="E1097" s="302"/>
      <c r="F1097" s="302"/>
      <c r="G1097" s="291"/>
      <c r="H1097" s="291"/>
      <c r="I1097" s="302"/>
      <c r="J1097" s="302"/>
      <c r="K1097" s="302"/>
      <c r="L1097" s="302"/>
      <c r="M1097" s="292">
        <f>SUM(PF_Ago_22[[#This Row],[Fondo General de Participaciones]:[Impuesto sobre la Renta Enajenación de Inmuebles]])</f>
        <v>0</v>
      </c>
      <c r="N1097" s="284">
        <v>44774</v>
      </c>
    </row>
    <row r="1098" spans="1:14">
      <c r="A1098" s="290" t="s">
        <v>346</v>
      </c>
      <c r="B1098" s="302"/>
      <c r="C1098" s="302"/>
      <c r="D1098" s="302"/>
      <c r="E1098" s="302"/>
      <c r="F1098" s="302"/>
      <c r="G1098" s="291"/>
      <c r="H1098" s="291"/>
      <c r="I1098" s="302"/>
      <c r="J1098" s="302"/>
      <c r="K1098" s="302"/>
      <c r="L1098" s="302"/>
      <c r="M1098" s="292">
        <f>SUM(PF_Ago_22[[#This Row],[Fondo General de Participaciones]:[Impuesto sobre la Renta Enajenación de Inmuebles]])</f>
        <v>0</v>
      </c>
      <c r="N1098" s="284">
        <v>44774</v>
      </c>
    </row>
    <row r="1099" spans="1:14">
      <c r="A1099" s="290" t="s">
        <v>347</v>
      </c>
      <c r="B1099" s="302"/>
      <c r="C1099" s="302"/>
      <c r="D1099" s="302"/>
      <c r="E1099" s="302"/>
      <c r="F1099" s="302"/>
      <c r="G1099" s="291"/>
      <c r="H1099" s="291"/>
      <c r="I1099" s="302"/>
      <c r="J1099" s="302"/>
      <c r="K1099" s="302"/>
      <c r="L1099" s="302"/>
      <c r="M1099" s="292">
        <f>SUM(PF_Ago_22[[#This Row],[Fondo General de Participaciones]:[Impuesto sobre la Renta Enajenación de Inmuebles]])</f>
        <v>0</v>
      </c>
      <c r="N1099" s="284">
        <v>44774</v>
      </c>
    </row>
    <row r="1100" spans="1:14">
      <c r="A1100" s="290" t="s">
        <v>31</v>
      </c>
      <c r="B1100" s="302"/>
      <c r="C1100" s="302"/>
      <c r="D1100" s="302"/>
      <c r="E1100" s="302"/>
      <c r="F1100" s="302"/>
      <c r="G1100" s="291"/>
      <c r="H1100" s="291"/>
      <c r="I1100" s="302"/>
      <c r="J1100" s="302"/>
      <c r="K1100" s="302"/>
      <c r="L1100" s="302"/>
      <c r="M1100" s="292">
        <f>SUM(PF_Ago_22[[#This Row],[Fondo General de Participaciones]:[Impuesto sobre la Renta Enajenación de Inmuebles]])</f>
        <v>0</v>
      </c>
      <c r="N1100" s="284">
        <v>44774</v>
      </c>
    </row>
    <row r="1101" spans="1:14">
      <c r="A1101" s="290" t="s">
        <v>32</v>
      </c>
      <c r="B1101" s="302"/>
      <c r="C1101" s="302"/>
      <c r="D1101" s="302"/>
      <c r="E1101" s="302"/>
      <c r="F1101" s="302"/>
      <c r="G1101" s="291"/>
      <c r="H1101" s="291"/>
      <c r="I1101" s="302"/>
      <c r="J1101" s="302"/>
      <c r="K1101" s="302"/>
      <c r="L1101" s="302"/>
      <c r="M1101" s="292">
        <f>SUM(PF_Ago_22[[#This Row],[Fondo General de Participaciones]:[Impuesto sobre la Renta Enajenación de Inmuebles]])</f>
        <v>0</v>
      </c>
      <c r="N1101" s="284">
        <v>44774</v>
      </c>
    </row>
    <row r="1102" spans="1:14">
      <c r="A1102" s="290" t="s">
        <v>33</v>
      </c>
      <c r="B1102" s="302"/>
      <c r="C1102" s="302"/>
      <c r="D1102" s="302"/>
      <c r="E1102" s="302"/>
      <c r="F1102" s="302"/>
      <c r="G1102" s="291"/>
      <c r="H1102" s="291"/>
      <c r="I1102" s="302"/>
      <c r="J1102" s="302"/>
      <c r="K1102" s="302"/>
      <c r="L1102" s="302"/>
      <c r="M1102" s="292">
        <f>SUM(PF_Ago_22[[#This Row],[Fondo General de Participaciones]:[Impuesto sobre la Renta Enajenación de Inmuebles]])</f>
        <v>0</v>
      </c>
      <c r="N1102" s="284">
        <v>44774</v>
      </c>
    </row>
    <row r="1103" spans="1:14">
      <c r="A1103" s="290" t="s">
        <v>34</v>
      </c>
      <c r="B1103" s="302"/>
      <c r="C1103" s="302"/>
      <c r="D1103" s="302"/>
      <c r="E1103" s="302"/>
      <c r="F1103" s="302"/>
      <c r="G1103" s="291"/>
      <c r="H1103" s="291"/>
      <c r="I1103" s="302"/>
      <c r="J1103" s="302"/>
      <c r="K1103" s="302"/>
      <c r="L1103" s="302"/>
      <c r="M1103" s="292">
        <f>SUM(PF_Ago_22[[#This Row],[Fondo General de Participaciones]:[Impuesto sobre la Renta Enajenación de Inmuebles]])</f>
        <v>0</v>
      </c>
      <c r="N1103" s="284">
        <v>44774</v>
      </c>
    </row>
    <row r="1104" spans="1:14">
      <c r="A1104" s="293" t="s">
        <v>36</v>
      </c>
      <c r="B1104" s="294">
        <f t="shared" ref="B1104:L1104" si="34">SUM(B1053:B1103)</f>
        <v>0</v>
      </c>
      <c r="C1104" s="294">
        <f t="shared" si="34"/>
        <v>0</v>
      </c>
      <c r="D1104" s="294">
        <f t="shared" si="34"/>
        <v>0</v>
      </c>
      <c r="E1104" s="294">
        <f t="shared" si="34"/>
        <v>0</v>
      </c>
      <c r="F1104" s="294">
        <f t="shared" si="34"/>
        <v>0</v>
      </c>
      <c r="G1104" s="294">
        <f t="shared" si="34"/>
        <v>0</v>
      </c>
      <c r="H1104" s="294">
        <f t="shared" si="34"/>
        <v>0</v>
      </c>
      <c r="I1104" s="294">
        <f t="shared" si="34"/>
        <v>0</v>
      </c>
      <c r="J1104" s="294">
        <f t="shared" si="34"/>
        <v>0</v>
      </c>
      <c r="K1104" s="294">
        <f t="shared" si="34"/>
        <v>0</v>
      </c>
      <c r="L1104" s="294">
        <f t="shared" si="34"/>
        <v>0</v>
      </c>
      <c r="M1104" s="292">
        <f>SUM(PF_Ago_22[[#This Row],[Fondo General de Participaciones]:[Impuesto sobre la Renta Enajenación de Inmuebles]])</f>
        <v>0</v>
      </c>
      <c r="N1104" s="284">
        <v>44774</v>
      </c>
    </row>
    <row r="1108" spans="1:14">
      <c r="A1108" s="282" t="s">
        <v>395</v>
      </c>
    </row>
    <row r="1109" spans="1:14" ht="15" customHeight="1">
      <c r="A1109" s="314" t="s">
        <v>396</v>
      </c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</row>
    <row r="1110" spans="1:14" ht="63">
      <c r="A1110" s="286" t="s">
        <v>206</v>
      </c>
      <c r="B1110" s="287" t="s">
        <v>207</v>
      </c>
      <c r="C1110" s="287" t="s">
        <v>153</v>
      </c>
      <c r="D1110" s="289" t="s">
        <v>356</v>
      </c>
      <c r="E1110" s="285"/>
      <c r="F1110" s="285"/>
      <c r="G1110" s="285"/>
      <c r="H1110" s="285"/>
      <c r="I1110" s="285"/>
      <c r="J1110" s="285"/>
      <c r="K1110" s="285"/>
      <c r="L1110" s="285"/>
      <c r="M1110" s="285"/>
      <c r="N1110" s="285"/>
    </row>
    <row r="1111" spans="1:14">
      <c r="A1111" s="290" t="s">
        <v>1</v>
      </c>
      <c r="B1111" s="291"/>
      <c r="C1111" s="292">
        <f t="shared" ref="C1111:C1161" si="35">SUM(B1111:B1111)</f>
        <v>0</v>
      </c>
      <c r="D1111" s="284">
        <v>44774</v>
      </c>
      <c r="E1111" s="285"/>
      <c r="F1111" s="285"/>
      <c r="G1111" s="285"/>
      <c r="H1111" s="285"/>
      <c r="I1111" s="285"/>
      <c r="J1111" s="285"/>
      <c r="K1111" s="285"/>
      <c r="L1111" s="285"/>
      <c r="M1111" s="285"/>
      <c r="N1111" s="285"/>
    </row>
    <row r="1112" spans="1:14" ht="15.75" customHeight="1">
      <c r="A1112" s="290" t="s">
        <v>2</v>
      </c>
      <c r="B1112" s="291"/>
      <c r="C1112" s="292">
        <f t="shared" si="35"/>
        <v>0</v>
      </c>
      <c r="D1112" s="284">
        <v>44774</v>
      </c>
      <c r="E1112" s="285"/>
      <c r="F1112" s="285"/>
      <c r="G1112" s="285"/>
      <c r="H1112" s="285"/>
      <c r="I1112" s="285"/>
      <c r="J1112" s="285"/>
      <c r="K1112" s="285"/>
      <c r="L1112" s="285"/>
      <c r="M1112" s="285"/>
      <c r="N1112" s="285"/>
    </row>
    <row r="1113" spans="1:14">
      <c r="A1113" s="290" t="s">
        <v>331</v>
      </c>
      <c r="B1113" s="291"/>
      <c r="C1113" s="292">
        <f t="shared" si="35"/>
        <v>0</v>
      </c>
      <c r="D1113" s="284">
        <v>44774</v>
      </c>
      <c r="E1113" s="285"/>
      <c r="F1113" s="285"/>
      <c r="G1113" s="285"/>
      <c r="H1113" s="285"/>
      <c r="I1113" s="285"/>
      <c r="J1113" s="285"/>
      <c r="K1113" s="285"/>
      <c r="L1113" s="285"/>
      <c r="M1113" s="285"/>
      <c r="N1113" s="285"/>
    </row>
    <row r="1114" spans="1:14">
      <c r="A1114" s="290" t="s">
        <v>3</v>
      </c>
      <c r="B1114" s="291"/>
      <c r="C1114" s="292">
        <f t="shared" si="35"/>
        <v>0</v>
      </c>
      <c r="D1114" s="284">
        <v>44774</v>
      </c>
      <c r="E1114" s="285"/>
      <c r="F1114" s="285"/>
      <c r="G1114" s="285"/>
      <c r="H1114" s="285"/>
      <c r="I1114" s="285"/>
      <c r="J1114" s="285"/>
      <c r="K1114" s="285"/>
      <c r="L1114" s="285"/>
      <c r="M1114" s="285"/>
      <c r="N1114" s="285"/>
    </row>
    <row r="1115" spans="1:14">
      <c r="A1115" s="290" t="s">
        <v>332</v>
      </c>
      <c r="B1115" s="291"/>
      <c r="C1115" s="292">
        <f t="shared" si="35"/>
        <v>0</v>
      </c>
      <c r="D1115" s="284">
        <v>44774</v>
      </c>
      <c r="E1115" s="285"/>
      <c r="F1115" s="285"/>
      <c r="G1115" s="285"/>
      <c r="H1115" s="285"/>
      <c r="I1115" s="285"/>
      <c r="J1115" s="285"/>
      <c r="K1115" s="285"/>
      <c r="L1115" s="285"/>
      <c r="M1115" s="285"/>
      <c r="N1115" s="285"/>
    </row>
    <row r="1116" spans="1:14">
      <c r="A1116" s="290" t="s">
        <v>4</v>
      </c>
      <c r="B1116" s="291"/>
      <c r="C1116" s="292">
        <f t="shared" si="35"/>
        <v>0</v>
      </c>
      <c r="D1116" s="284">
        <v>44774</v>
      </c>
      <c r="E1116" s="285"/>
      <c r="F1116" s="285"/>
      <c r="G1116" s="285"/>
      <c r="H1116" s="285"/>
      <c r="I1116" s="285"/>
      <c r="J1116" s="285"/>
      <c r="K1116" s="285"/>
      <c r="L1116" s="285"/>
      <c r="M1116" s="285"/>
      <c r="N1116" s="285"/>
    </row>
    <row r="1117" spans="1:14">
      <c r="A1117" s="290" t="s">
        <v>5</v>
      </c>
      <c r="B1117" s="291"/>
      <c r="C1117" s="292">
        <f t="shared" si="35"/>
        <v>0</v>
      </c>
      <c r="D1117" s="284">
        <v>44774</v>
      </c>
      <c r="E1117" s="285"/>
      <c r="F1117" s="285"/>
      <c r="G1117" s="285"/>
      <c r="H1117" s="285"/>
      <c r="I1117" s="285"/>
      <c r="J1117" s="285"/>
      <c r="K1117" s="285"/>
      <c r="L1117" s="285"/>
      <c r="M1117" s="285"/>
      <c r="N1117" s="285"/>
    </row>
    <row r="1118" spans="1:14">
      <c r="A1118" s="290" t="s">
        <v>6</v>
      </c>
      <c r="B1118" s="291"/>
      <c r="C1118" s="292">
        <f t="shared" si="35"/>
        <v>0</v>
      </c>
      <c r="D1118" s="284">
        <v>44774</v>
      </c>
      <c r="E1118" s="285"/>
      <c r="F1118" s="285"/>
      <c r="G1118" s="285"/>
      <c r="H1118" s="285"/>
      <c r="I1118" s="285"/>
      <c r="J1118" s="285"/>
      <c r="K1118" s="285"/>
      <c r="L1118" s="285"/>
      <c r="M1118" s="285"/>
      <c r="N1118" s="285"/>
    </row>
    <row r="1119" spans="1:14">
      <c r="A1119" s="290" t="s">
        <v>333</v>
      </c>
      <c r="B1119" s="291"/>
      <c r="C1119" s="292">
        <f t="shared" si="35"/>
        <v>0</v>
      </c>
      <c r="D1119" s="284">
        <v>44774</v>
      </c>
      <c r="E1119" s="285"/>
      <c r="F1119" s="285"/>
      <c r="G1119" s="285"/>
      <c r="H1119" s="285"/>
      <c r="I1119" s="285"/>
      <c r="J1119" s="285"/>
      <c r="K1119" s="285"/>
      <c r="L1119" s="285"/>
      <c r="M1119" s="285"/>
      <c r="N1119" s="285"/>
    </row>
    <row r="1120" spans="1:14">
      <c r="A1120" s="290" t="s">
        <v>334</v>
      </c>
      <c r="B1120" s="291"/>
      <c r="C1120" s="292">
        <f t="shared" si="35"/>
        <v>0</v>
      </c>
      <c r="D1120" s="284">
        <v>44774</v>
      </c>
      <c r="E1120" s="285"/>
      <c r="F1120" s="285"/>
      <c r="G1120" s="285"/>
      <c r="H1120" s="285"/>
      <c r="I1120" s="285"/>
      <c r="J1120" s="285"/>
      <c r="K1120" s="285"/>
      <c r="L1120" s="285"/>
      <c r="M1120" s="285"/>
      <c r="N1120" s="285"/>
    </row>
    <row r="1121" spans="1:14">
      <c r="A1121" s="290" t="s">
        <v>335</v>
      </c>
      <c r="B1121" s="291"/>
      <c r="C1121" s="292">
        <f t="shared" si="35"/>
        <v>0</v>
      </c>
      <c r="D1121" s="284">
        <v>44774</v>
      </c>
      <c r="E1121" s="285"/>
      <c r="F1121" s="285"/>
      <c r="G1121" s="285"/>
      <c r="H1121" s="285"/>
      <c r="I1121" s="285"/>
      <c r="J1121" s="285"/>
      <c r="K1121" s="285"/>
      <c r="L1121" s="285"/>
      <c r="M1121" s="285"/>
      <c r="N1121" s="285"/>
    </row>
    <row r="1122" spans="1:14">
      <c r="A1122" s="290" t="s">
        <v>7</v>
      </c>
      <c r="B1122" s="291"/>
      <c r="C1122" s="292">
        <f t="shared" si="35"/>
        <v>0</v>
      </c>
      <c r="D1122" s="284">
        <v>44774</v>
      </c>
      <c r="E1122" s="285"/>
      <c r="F1122" s="285"/>
      <c r="G1122" s="285"/>
      <c r="H1122" s="285"/>
      <c r="I1122" s="285"/>
      <c r="J1122" s="285"/>
      <c r="K1122" s="285"/>
      <c r="L1122" s="285"/>
      <c r="M1122" s="285"/>
      <c r="N1122" s="285"/>
    </row>
    <row r="1123" spans="1:14">
      <c r="A1123" s="290" t="s">
        <v>336</v>
      </c>
      <c r="B1123" s="291"/>
      <c r="C1123" s="292">
        <f t="shared" si="35"/>
        <v>0</v>
      </c>
      <c r="D1123" s="284">
        <v>44774</v>
      </c>
      <c r="E1123" s="285"/>
      <c r="F1123" s="285"/>
      <c r="G1123" s="285"/>
      <c r="H1123" s="285"/>
      <c r="I1123" s="285"/>
      <c r="J1123" s="285"/>
      <c r="K1123" s="285"/>
      <c r="L1123" s="285"/>
      <c r="M1123" s="285"/>
      <c r="N1123" s="285"/>
    </row>
    <row r="1124" spans="1:14">
      <c r="A1124" s="290" t="s">
        <v>8</v>
      </c>
      <c r="B1124" s="291"/>
      <c r="C1124" s="292">
        <f t="shared" si="35"/>
        <v>0</v>
      </c>
      <c r="D1124" s="284">
        <v>44774</v>
      </c>
      <c r="E1124" s="285"/>
      <c r="F1124" s="285"/>
      <c r="G1124" s="285"/>
      <c r="H1124" s="285"/>
      <c r="I1124" s="285"/>
      <c r="J1124" s="285"/>
      <c r="K1124" s="285"/>
      <c r="L1124" s="285"/>
      <c r="M1124" s="285"/>
      <c r="N1124" s="285"/>
    </row>
    <row r="1125" spans="1:14">
      <c r="A1125" s="290" t="s">
        <v>9</v>
      </c>
      <c r="B1125" s="291"/>
      <c r="C1125" s="292">
        <f t="shared" si="35"/>
        <v>0</v>
      </c>
      <c r="D1125" s="284">
        <v>44774</v>
      </c>
      <c r="E1125" s="285"/>
      <c r="F1125" s="285"/>
      <c r="G1125" s="285"/>
      <c r="H1125" s="285"/>
      <c r="I1125" s="285"/>
      <c r="J1125" s="285"/>
      <c r="K1125" s="285"/>
      <c r="L1125" s="285"/>
      <c r="M1125" s="285"/>
      <c r="N1125" s="285"/>
    </row>
    <row r="1126" spans="1:14">
      <c r="A1126" s="290" t="s">
        <v>337</v>
      </c>
      <c r="B1126" s="291"/>
      <c r="C1126" s="292">
        <f t="shared" si="35"/>
        <v>0</v>
      </c>
      <c r="D1126" s="284">
        <v>44774</v>
      </c>
      <c r="E1126" s="285"/>
      <c r="F1126" s="285"/>
      <c r="G1126" s="285"/>
      <c r="H1126" s="285"/>
      <c r="I1126" s="285"/>
      <c r="J1126" s="285"/>
      <c r="K1126" s="285"/>
      <c r="L1126" s="285"/>
      <c r="M1126" s="285"/>
      <c r="N1126" s="285"/>
    </row>
    <row r="1127" spans="1:14">
      <c r="A1127" s="290" t="s">
        <v>10</v>
      </c>
      <c r="B1127" s="291"/>
      <c r="C1127" s="292">
        <f t="shared" si="35"/>
        <v>0</v>
      </c>
      <c r="D1127" s="284">
        <v>44774</v>
      </c>
      <c r="E1127" s="285"/>
      <c r="F1127" s="285"/>
      <c r="G1127" s="285"/>
      <c r="H1127" s="285"/>
      <c r="I1127" s="285"/>
      <c r="J1127" s="285"/>
      <c r="K1127" s="285"/>
      <c r="L1127" s="285"/>
      <c r="M1127" s="285"/>
      <c r="N1127" s="285"/>
    </row>
    <row r="1128" spans="1:14">
      <c r="A1128" s="290" t="s">
        <v>338</v>
      </c>
      <c r="B1128" s="291"/>
      <c r="C1128" s="292">
        <f t="shared" si="35"/>
        <v>0</v>
      </c>
      <c r="D1128" s="284">
        <v>44774</v>
      </c>
      <c r="E1128" s="285"/>
      <c r="F1128" s="285"/>
      <c r="G1128" s="285"/>
      <c r="H1128" s="285"/>
      <c r="I1128" s="285"/>
      <c r="J1128" s="285"/>
      <c r="K1128" s="285"/>
      <c r="L1128" s="285"/>
      <c r="M1128" s="285"/>
      <c r="N1128" s="285"/>
    </row>
    <row r="1129" spans="1:14">
      <c r="A1129" s="290" t="s">
        <v>11</v>
      </c>
      <c r="B1129" s="291"/>
      <c r="C1129" s="292">
        <f t="shared" si="35"/>
        <v>0</v>
      </c>
      <c r="D1129" s="284">
        <v>44774</v>
      </c>
      <c r="E1129" s="285"/>
      <c r="F1129" s="285"/>
      <c r="G1129" s="285"/>
      <c r="H1129" s="285"/>
      <c r="I1129" s="285"/>
      <c r="J1129" s="285"/>
      <c r="K1129" s="285"/>
      <c r="L1129" s="285"/>
      <c r="M1129" s="285"/>
      <c r="N1129" s="285"/>
    </row>
    <row r="1130" spans="1:14">
      <c r="A1130" s="290" t="s">
        <v>12</v>
      </c>
      <c r="B1130" s="291"/>
      <c r="C1130" s="292">
        <f t="shared" si="35"/>
        <v>0</v>
      </c>
      <c r="D1130" s="284">
        <v>44774</v>
      </c>
      <c r="E1130" s="285"/>
      <c r="F1130" s="285"/>
      <c r="G1130" s="285"/>
      <c r="H1130" s="285"/>
      <c r="I1130" s="285"/>
      <c r="J1130" s="285"/>
      <c r="K1130" s="285"/>
      <c r="L1130" s="285"/>
      <c r="M1130" s="285"/>
      <c r="N1130" s="285"/>
    </row>
    <row r="1131" spans="1:14">
      <c r="A1131" s="290" t="s">
        <v>339</v>
      </c>
      <c r="B1131" s="291"/>
      <c r="C1131" s="292">
        <f t="shared" si="35"/>
        <v>0</v>
      </c>
      <c r="D1131" s="284">
        <v>44774</v>
      </c>
      <c r="E1131" s="285"/>
      <c r="F1131" s="285"/>
      <c r="G1131" s="285"/>
      <c r="H1131" s="285"/>
      <c r="I1131" s="285"/>
      <c r="J1131" s="285"/>
      <c r="K1131" s="285"/>
      <c r="L1131" s="285"/>
      <c r="M1131" s="285"/>
      <c r="N1131" s="285"/>
    </row>
    <row r="1132" spans="1:14">
      <c r="A1132" s="290" t="s">
        <v>13</v>
      </c>
      <c r="B1132" s="291"/>
      <c r="C1132" s="292">
        <f t="shared" si="35"/>
        <v>0</v>
      </c>
      <c r="D1132" s="284">
        <v>44774</v>
      </c>
      <c r="E1132" s="285"/>
      <c r="F1132" s="285"/>
      <c r="G1132" s="285"/>
      <c r="H1132" s="285"/>
      <c r="I1132" s="285"/>
      <c r="J1132" s="285"/>
      <c r="K1132" s="285"/>
      <c r="L1132" s="285"/>
      <c r="M1132" s="285"/>
      <c r="N1132" s="285"/>
    </row>
    <row r="1133" spans="1:14">
      <c r="A1133" s="290" t="s">
        <v>14</v>
      </c>
      <c r="B1133" s="291"/>
      <c r="C1133" s="292">
        <f t="shared" si="35"/>
        <v>0</v>
      </c>
      <c r="D1133" s="284">
        <v>44774</v>
      </c>
      <c r="E1133" s="285"/>
      <c r="F1133" s="285"/>
      <c r="G1133" s="285"/>
      <c r="H1133" s="285"/>
      <c r="I1133" s="285"/>
      <c r="J1133" s="285"/>
      <c r="K1133" s="285"/>
      <c r="L1133" s="285"/>
      <c r="M1133" s="285"/>
      <c r="N1133" s="285"/>
    </row>
    <row r="1134" spans="1:14">
      <c r="A1134" s="290" t="s">
        <v>15</v>
      </c>
      <c r="B1134" s="291"/>
      <c r="C1134" s="292">
        <f t="shared" si="35"/>
        <v>0</v>
      </c>
      <c r="D1134" s="284">
        <v>44774</v>
      </c>
      <c r="E1134" s="285"/>
      <c r="F1134" s="285"/>
      <c r="G1134" s="285"/>
      <c r="H1134" s="285"/>
      <c r="I1134" s="285"/>
      <c r="J1134" s="285"/>
      <c r="K1134" s="285"/>
      <c r="L1134" s="285"/>
      <c r="M1134" s="285"/>
      <c r="N1134" s="285"/>
    </row>
    <row r="1135" spans="1:14">
      <c r="A1135" s="290" t="s">
        <v>16</v>
      </c>
      <c r="B1135" s="302"/>
      <c r="C1135" s="292">
        <f t="shared" si="35"/>
        <v>0</v>
      </c>
      <c r="D1135" s="284">
        <v>44774</v>
      </c>
      <c r="E1135" s="285"/>
      <c r="F1135" s="285"/>
      <c r="G1135" s="285"/>
      <c r="H1135" s="285"/>
      <c r="I1135" s="285"/>
      <c r="J1135" s="285"/>
      <c r="K1135" s="285"/>
      <c r="L1135" s="285"/>
      <c r="M1135" s="285"/>
      <c r="N1135" s="285"/>
    </row>
    <row r="1136" spans="1:14">
      <c r="A1136" s="290" t="s">
        <v>340</v>
      </c>
      <c r="B1136" s="302"/>
      <c r="C1136" s="292">
        <f t="shared" si="35"/>
        <v>0</v>
      </c>
      <c r="D1136" s="284">
        <v>44774</v>
      </c>
      <c r="E1136" s="285"/>
      <c r="F1136" s="285"/>
      <c r="G1136" s="285"/>
      <c r="H1136" s="285"/>
      <c r="I1136" s="285"/>
      <c r="J1136" s="285"/>
      <c r="K1136" s="285"/>
      <c r="L1136" s="285"/>
      <c r="M1136" s="285"/>
      <c r="N1136" s="285"/>
    </row>
    <row r="1137" spans="1:14">
      <c r="A1137" s="290" t="s">
        <v>17</v>
      </c>
      <c r="B1137" s="302"/>
      <c r="C1137" s="292">
        <f t="shared" si="35"/>
        <v>0</v>
      </c>
      <c r="D1137" s="284">
        <v>44774</v>
      </c>
      <c r="E1137" s="285"/>
      <c r="F1137" s="285"/>
      <c r="G1137" s="285"/>
      <c r="H1137" s="285"/>
      <c r="I1137" s="285"/>
      <c r="J1137" s="285"/>
      <c r="K1137" s="285"/>
      <c r="L1137" s="285"/>
      <c r="M1137" s="285"/>
      <c r="N1137" s="285"/>
    </row>
    <row r="1138" spans="1:14">
      <c r="A1138" s="290" t="s">
        <v>18</v>
      </c>
      <c r="B1138" s="302"/>
      <c r="C1138" s="292">
        <f t="shared" si="35"/>
        <v>0</v>
      </c>
      <c r="D1138" s="284">
        <v>44774</v>
      </c>
      <c r="E1138" s="285"/>
      <c r="F1138" s="285"/>
      <c r="G1138" s="285"/>
      <c r="H1138" s="285"/>
      <c r="I1138" s="285"/>
      <c r="J1138" s="285"/>
      <c r="K1138" s="285"/>
      <c r="L1138" s="285"/>
      <c r="M1138" s="285"/>
      <c r="N1138" s="285"/>
    </row>
    <row r="1139" spans="1:14">
      <c r="A1139" s="290" t="s">
        <v>19</v>
      </c>
      <c r="B1139" s="302"/>
      <c r="C1139" s="292">
        <f t="shared" si="35"/>
        <v>0</v>
      </c>
      <c r="D1139" s="284">
        <v>44774</v>
      </c>
      <c r="E1139" s="285"/>
      <c r="F1139" s="285"/>
      <c r="G1139" s="285"/>
      <c r="H1139" s="285"/>
      <c r="I1139" s="285"/>
      <c r="J1139" s="285"/>
      <c r="K1139" s="285"/>
      <c r="L1139" s="285"/>
      <c r="M1139" s="285"/>
      <c r="N1139" s="285"/>
    </row>
    <row r="1140" spans="1:14">
      <c r="A1140" s="290" t="s">
        <v>20</v>
      </c>
      <c r="B1140" s="302"/>
      <c r="C1140" s="292">
        <f t="shared" si="35"/>
        <v>0</v>
      </c>
      <c r="D1140" s="284">
        <v>44774</v>
      </c>
      <c r="E1140" s="285"/>
      <c r="F1140" s="285"/>
      <c r="G1140" s="285"/>
      <c r="H1140" s="285"/>
      <c r="I1140" s="285"/>
      <c r="J1140" s="285"/>
      <c r="K1140" s="285"/>
      <c r="L1140" s="285"/>
      <c r="M1140" s="285"/>
      <c r="N1140" s="285"/>
    </row>
    <row r="1141" spans="1:14">
      <c r="A1141" s="290" t="s">
        <v>341</v>
      </c>
      <c r="B1141" s="302"/>
      <c r="C1141" s="292">
        <f t="shared" si="35"/>
        <v>0</v>
      </c>
      <c r="D1141" s="284">
        <v>44774</v>
      </c>
      <c r="E1141" s="285"/>
      <c r="F1141" s="285"/>
      <c r="G1141" s="285"/>
      <c r="H1141" s="285"/>
      <c r="I1141" s="285"/>
      <c r="J1141" s="285"/>
      <c r="K1141" s="285"/>
      <c r="L1141" s="285"/>
      <c r="M1141" s="285"/>
      <c r="N1141" s="285"/>
    </row>
    <row r="1142" spans="1:14">
      <c r="A1142" s="290" t="s">
        <v>21</v>
      </c>
      <c r="B1142" s="302"/>
      <c r="C1142" s="292">
        <f t="shared" si="35"/>
        <v>0</v>
      </c>
      <c r="D1142" s="284">
        <v>44774</v>
      </c>
      <c r="E1142" s="285"/>
      <c r="F1142" s="285"/>
      <c r="G1142" s="285"/>
      <c r="H1142" s="285"/>
      <c r="I1142" s="285"/>
      <c r="J1142" s="285"/>
      <c r="K1142" s="285"/>
      <c r="L1142" s="285"/>
      <c r="M1142" s="285"/>
      <c r="N1142" s="285"/>
    </row>
    <row r="1143" spans="1:14">
      <c r="A1143" s="290" t="s">
        <v>22</v>
      </c>
      <c r="B1143" s="302"/>
      <c r="C1143" s="292">
        <f t="shared" si="35"/>
        <v>0</v>
      </c>
      <c r="D1143" s="284">
        <v>44774</v>
      </c>
      <c r="E1143" s="285"/>
      <c r="F1143" s="285"/>
      <c r="G1143" s="285"/>
      <c r="H1143" s="285"/>
      <c r="I1143" s="285"/>
      <c r="J1143" s="285"/>
      <c r="K1143" s="285"/>
      <c r="L1143" s="285"/>
      <c r="M1143" s="285"/>
      <c r="N1143" s="285"/>
    </row>
    <row r="1144" spans="1:14">
      <c r="A1144" s="290" t="s">
        <v>342</v>
      </c>
      <c r="B1144" s="302"/>
      <c r="C1144" s="292">
        <f t="shared" si="35"/>
        <v>0</v>
      </c>
      <c r="D1144" s="284">
        <v>44774</v>
      </c>
      <c r="E1144" s="285"/>
      <c r="F1144" s="285"/>
      <c r="G1144" s="285"/>
      <c r="H1144" s="285"/>
      <c r="I1144" s="285"/>
      <c r="J1144" s="285"/>
      <c r="K1144" s="285"/>
      <c r="L1144" s="285"/>
      <c r="M1144" s="285"/>
      <c r="N1144" s="285"/>
    </row>
    <row r="1145" spans="1:14">
      <c r="A1145" s="290" t="s">
        <v>23</v>
      </c>
      <c r="B1145" s="302"/>
      <c r="C1145" s="292">
        <f t="shared" si="35"/>
        <v>0</v>
      </c>
      <c r="D1145" s="284">
        <v>44774</v>
      </c>
      <c r="E1145" s="285"/>
      <c r="F1145" s="285"/>
      <c r="G1145" s="285"/>
      <c r="H1145" s="285"/>
      <c r="I1145" s="285"/>
      <c r="J1145" s="285"/>
      <c r="K1145" s="285"/>
      <c r="L1145" s="285"/>
      <c r="M1145" s="285"/>
      <c r="N1145" s="285"/>
    </row>
    <row r="1146" spans="1:14">
      <c r="A1146" s="290" t="s">
        <v>24</v>
      </c>
      <c r="B1146" s="302"/>
      <c r="C1146" s="292">
        <f t="shared" si="35"/>
        <v>0</v>
      </c>
      <c r="D1146" s="284">
        <v>44774</v>
      </c>
      <c r="E1146" s="285"/>
      <c r="F1146" s="285"/>
      <c r="G1146" s="285"/>
      <c r="H1146" s="285"/>
      <c r="I1146" s="285"/>
      <c r="J1146" s="285"/>
      <c r="K1146" s="285"/>
      <c r="L1146" s="285"/>
      <c r="M1146" s="285"/>
      <c r="N1146" s="285"/>
    </row>
    <row r="1147" spans="1:14">
      <c r="A1147" s="290" t="s">
        <v>25</v>
      </c>
      <c r="B1147" s="302"/>
      <c r="C1147" s="292">
        <f t="shared" si="35"/>
        <v>0</v>
      </c>
      <c r="D1147" s="284">
        <v>44774</v>
      </c>
      <c r="E1147" s="285"/>
      <c r="F1147" s="285"/>
      <c r="G1147" s="285"/>
      <c r="H1147" s="285"/>
      <c r="I1147" s="285"/>
      <c r="J1147" s="285"/>
      <c r="K1147" s="285"/>
      <c r="L1147" s="285"/>
      <c r="M1147" s="285"/>
      <c r="N1147" s="285"/>
    </row>
    <row r="1148" spans="1:14">
      <c r="A1148" s="290" t="s">
        <v>26</v>
      </c>
      <c r="B1148" s="302"/>
      <c r="C1148" s="292">
        <f t="shared" si="35"/>
        <v>0</v>
      </c>
      <c r="D1148" s="284">
        <v>44774</v>
      </c>
      <c r="E1148" s="285"/>
      <c r="F1148" s="285"/>
      <c r="G1148" s="285"/>
      <c r="H1148" s="285"/>
      <c r="I1148" s="285"/>
      <c r="J1148" s="285"/>
      <c r="K1148" s="285"/>
      <c r="L1148" s="285"/>
      <c r="M1148" s="285"/>
      <c r="N1148" s="285"/>
    </row>
    <row r="1149" spans="1:14">
      <c r="A1149" s="290" t="s">
        <v>27</v>
      </c>
      <c r="B1149" s="302"/>
      <c r="C1149" s="292">
        <f t="shared" si="35"/>
        <v>0</v>
      </c>
      <c r="D1149" s="284">
        <v>44774</v>
      </c>
      <c r="E1149" s="285"/>
      <c r="F1149" s="285"/>
      <c r="G1149" s="285"/>
      <c r="H1149" s="285"/>
      <c r="I1149" s="285"/>
      <c r="J1149" s="285"/>
      <c r="K1149" s="285"/>
      <c r="L1149" s="285"/>
      <c r="M1149" s="285"/>
      <c r="N1149" s="285"/>
    </row>
    <row r="1150" spans="1:14">
      <c r="A1150" s="290" t="s">
        <v>343</v>
      </c>
      <c r="B1150" s="302"/>
      <c r="C1150" s="292">
        <f t="shared" si="35"/>
        <v>0</v>
      </c>
      <c r="D1150" s="284">
        <v>44774</v>
      </c>
      <c r="E1150" s="285"/>
      <c r="F1150" s="285"/>
      <c r="G1150" s="285"/>
      <c r="H1150" s="285"/>
      <c r="I1150" s="285"/>
      <c r="J1150" s="285"/>
      <c r="K1150" s="285"/>
      <c r="L1150" s="285"/>
      <c r="M1150" s="285"/>
      <c r="N1150" s="285"/>
    </row>
    <row r="1151" spans="1:14">
      <c r="A1151" s="290" t="s">
        <v>344</v>
      </c>
      <c r="B1151" s="302"/>
      <c r="C1151" s="292">
        <f t="shared" si="35"/>
        <v>0</v>
      </c>
      <c r="D1151" s="284">
        <v>44774</v>
      </c>
      <c r="E1151" s="285"/>
      <c r="F1151" s="285"/>
      <c r="G1151" s="285"/>
      <c r="H1151" s="285"/>
      <c r="I1151" s="285"/>
      <c r="J1151" s="285"/>
      <c r="K1151" s="285"/>
      <c r="L1151" s="285"/>
      <c r="M1151" s="285"/>
      <c r="N1151" s="285"/>
    </row>
    <row r="1152" spans="1:14">
      <c r="A1152" s="290" t="s">
        <v>345</v>
      </c>
      <c r="B1152" s="302"/>
      <c r="C1152" s="292">
        <f t="shared" si="35"/>
        <v>0</v>
      </c>
      <c r="D1152" s="284">
        <v>44774</v>
      </c>
      <c r="E1152" s="285"/>
      <c r="F1152" s="285"/>
      <c r="G1152" s="285"/>
      <c r="H1152" s="285"/>
      <c r="I1152" s="285"/>
      <c r="J1152" s="285"/>
      <c r="K1152" s="285"/>
      <c r="L1152" s="285"/>
      <c r="M1152" s="285"/>
      <c r="N1152" s="285"/>
    </row>
    <row r="1153" spans="1:14">
      <c r="A1153" s="290" t="s">
        <v>28</v>
      </c>
      <c r="B1153" s="302"/>
      <c r="C1153" s="292">
        <f t="shared" si="35"/>
        <v>0</v>
      </c>
      <c r="D1153" s="284">
        <v>44774</v>
      </c>
      <c r="E1153" s="285"/>
      <c r="F1153" s="285"/>
      <c r="G1153" s="285"/>
      <c r="H1153" s="285"/>
      <c r="I1153" s="285"/>
      <c r="J1153" s="285"/>
      <c r="K1153" s="285"/>
      <c r="L1153" s="285"/>
      <c r="M1153" s="285"/>
      <c r="N1153" s="285"/>
    </row>
    <row r="1154" spans="1:14">
      <c r="A1154" s="290" t="s">
        <v>29</v>
      </c>
      <c r="B1154" s="302"/>
      <c r="C1154" s="292">
        <f t="shared" si="35"/>
        <v>0</v>
      </c>
      <c r="D1154" s="284">
        <v>44774</v>
      </c>
      <c r="E1154" s="285"/>
      <c r="F1154" s="285"/>
      <c r="G1154" s="285"/>
      <c r="H1154" s="285"/>
      <c r="I1154" s="285"/>
      <c r="J1154" s="285"/>
      <c r="K1154" s="285"/>
      <c r="L1154" s="285"/>
      <c r="M1154" s="285"/>
      <c r="N1154" s="285"/>
    </row>
    <row r="1155" spans="1:14">
      <c r="A1155" s="290" t="s">
        <v>30</v>
      </c>
      <c r="B1155" s="302"/>
      <c r="C1155" s="292">
        <f t="shared" si="35"/>
        <v>0</v>
      </c>
      <c r="D1155" s="284">
        <v>44774</v>
      </c>
      <c r="E1155" s="285"/>
      <c r="F1155" s="285"/>
      <c r="G1155" s="285"/>
      <c r="H1155" s="285"/>
      <c r="I1155" s="285"/>
      <c r="J1155" s="285"/>
      <c r="K1155" s="285"/>
      <c r="L1155" s="285"/>
      <c r="M1155" s="285"/>
      <c r="N1155" s="285"/>
    </row>
    <row r="1156" spans="1:14">
      <c r="A1156" s="290" t="s">
        <v>346</v>
      </c>
      <c r="B1156" s="302"/>
      <c r="C1156" s="292">
        <f t="shared" si="35"/>
        <v>0</v>
      </c>
      <c r="D1156" s="284">
        <v>44774</v>
      </c>
      <c r="E1156" s="285"/>
      <c r="F1156" s="285"/>
      <c r="G1156" s="285"/>
      <c r="H1156" s="285"/>
      <c r="I1156" s="285"/>
      <c r="J1156" s="285"/>
      <c r="K1156" s="285"/>
      <c r="L1156" s="285"/>
      <c r="M1156" s="285"/>
      <c r="N1156" s="285"/>
    </row>
    <row r="1157" spans="1:14">
      <c r="A1157" s="290" t="s">
        <v>347</v>
      </c>
      <c r="B1157" s="302"/>
      <c r="C1157" s="292">
        <f t="shared" si="35"/>
        <v>0</v>
      </c>
      <c r="D1157" s="284">
        <v>44774</v>
      </c>
      <c r="E1157" s="285"/>
      <c r="F1157" s="285"/>
      <c r="G1157" s="285"/>
      <c r="H1157" s="285"/>
      <c r="I1157" s="285"/>
      <c r="J1157" s="285"/>
      <c r="K1157" s="285"/>
      <c r="L1157" s="285"/>
      <c r="M1157" s="285"/>
      <c r="N1157" s="285"/>
    </row>
    <row r="1158" spans="1:14">
      <c r="A1158" s="290" t="s">
        <v>31</v>
      </c>
      <c r="B1158" s="302"/>
      <c r="C1158" s="292">
        <f t="shared" si="35"/>
        <v>0</v>
      </c>
      <c r="D1158" s="284">
        <v>44774</v>
      </c>
      <c r="E1158" s="285"/>
      <c r="F1158" s="285"/>
      <c r="G1158" s="285"/>
      <c r="H1158" s="285"/>
      <c r="I1158" s="285"/>
      <c r="J1158" s="285"/>
      <c r="K1158" s="285"/>
      <c r="L1158" s="285"/>
      <c r="M1158" s="285"/>
      <c r="N1158" s="285"/>
    </row>
    <row r="1159" spans="1:14">
      <c r="A1159" s="290" t="s">
        <v>32</v>
      </c>
      <c r="B1159" s="302"/>
      <c r="C1159" s="292">
        <f t="shared" si="35"/>
        <v>0</v>
      </c>
      <c r="D1159" s="284">
        <v>44774</v>
      </c>
      <c r="E1159" s="285"/>
      <c r="F1159" s="285"/>
      <c r="G1159" s="285"/>
      <c r="H1159" s="285"/>
      <c r="I1159" s="285"/>
      <c r="J1159" s="285"/>
      <c r="K1159" s="285"/>
      <c r="L1159" s="285"/>
      <c r="M1159" s="285"/>
      <c r="N1159" s="285"/>
    </row>
    <row r="1160" spans="1:14">
      <c r="A1160" s="290" t="s">
        <v>33</v>
      </c>
      <c r="B1160" s="302"/>
      <c r="C1160" s="292">
        <f t="shared" si="35"/>
        <v>0</v>
      </c>
      <c r="D1160" s="284">
        <v>44774</v>
      </c>
      <c r="E1160" s="285"/>
      <c r="F1160" s="285"/>
      <c r="G1160" s="285"/>
      <c r="H1160" s="285"/>
      <c r="I1160" s="285"/>
      <c r="J1160" s="285"/>
      <c r="K1160" s="285"/>
      <c r="L1160" s="285"/>
      <c r="M1160" s="285"/>
      <c r="N1160" s="285"/>
    </row>
    <row r="1161" spans="1:14">
      <c r="A1161" s="290" t="s">
        <v>34</v>
      </c>
      <c r="B1161" s="302"/>
      <c r="C1161" s="292">
        <f t="shared" si="35"/>
        <v>0</v>
      </c>
      <c r="D1161" s="284">
        <v>44774</v>
      </c>
      <c r="E1161" s="285"/>
      <c r="F1161" s="285"/>
      <c r="G1161" s="285"/>
      <c r="H1161" s="285"/>
      <c r="I1161" s="285"/>
      <c r="J1161" s="285"/>
      <c r="K1161" s="285"/>
      <c r="L1161" s="285"/>
      <c r="M1161" s="285"/>
      <c r="N1161" s="285"/>
    </row>
    <row r="1162" spans="1:14">
      <c r="A1162" s="293" t="s">
        <v>36</v>
      </c>
      <c r="B1162" s="294">
        <f t="shared" ref="B1162" si="36">SUM(B1111:B1161)</f>
        <v>0</v>
      </c>
      <c r="C1162" s="292">
        <f>SUM(C1111:C1161)</f>
        <v>0</v>
      </c>
      <c r="D1162" s="284">
        <v>44774</v>
      </c>
      <c r="E1162" s="285"/>
      <c r="F1162" s="285"/>
      <c r="G1162" s="285"/>
      <c r="H1162" s="285"/>
      <c r="I1162" s="285"/>
      <c r="J1162" s="285"/>
      <c r="K1162" s="285"/>
      <c r="L1162" s="285"/>
      <c r="M1162" s="285"/>
      <c r="N1162" s="285"/>
    </row>
    <row r="1166" spans="1:14">
      <c r="A1166" s="282" t="s">
        <v>397</v>
      </c>
    </row>
    <row r="1167" spans="1:14">
      <c r="A1167" s="314" t="s">
        <v>398</v>
      </c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</row>
    <row r="1168" spans="1:14" ht="63">
      <c r="A1168" s="286" t="s">
        <v>206</v>
      </c>
      <c r="B1168" s="287" t="s">
        <v>207</v>
      </c>
      <c r="C1168" s="287" t="s">
        <v>208</v>
      </c>
      <c r="D1168" s="287" t="s">
        <v>209</v>
      </c>
      <c r="E1168" s="287" t="s">
        <v>210</v>
      </c>
      <c r="F1168" s="287" t="s">
        <v>211</v>
      </c>
      <c r="G1168" s="287" t="s">
        <v>352</v>
      </c>
      <c r="H1168" s="288" t="s">
        <v>212</v>
      </c>
      <c r="I1168" s="287" t="s">
        <v>213</v>
      </c>
      <c r="J1168" s="288" t="s">
        <v>329</v>
      </c>
      <c r="K1168" s="288" t="s">
        <v>353</v>
      </c>
      <c r="L1168" s="288" t="s">
        <v>330</v>
      </c>
      <c r="M1168" s="287" t="s">
        <v>153</v>
      </c>
      <c r="N1168" s="284" t="s">
        <v>356</v>
      </c>
    </row>
    <row r="1169" spans="1:14">
      <c r="A1169" s="290" t="s">
        <v>1</v>
      </c>
      <c r="B1169" s="291"/>
      <c r="C1169" s="291"/>
      <c r="D1169" s="291"/>
      <c r="E1169" s="291"/>
      <c r="F1169" s="291"/>
      <c r="G1169" s="291"/>
      <c r="H1169" s="302"/>
      <c r="I1169" s="302"/>
      <c r="J1169" s="302"/>
      <c r="K1169" s="302"/>
      <c r="L1169" s="302"/>
      <c r="M1169" s="292">
        <f t="shared" ref="M1169:M1219" si="37">SUM(B1169:L1169)</f>
        <v>0</v>
      </c>
      <c r="N1169" s="284">
        <v>44805</v>
      </c>
    </row>
    <row r="1170" spans="1:14" ht="15.75" customHeight="1">
      <c r="A1170" s="290" t="s">
        <v>2</v>
      </c>
      <c r="B1170" s="291"/>
      <c r="C1170" s="291"/>
      <c r="D1170" s="291"/>
      <c r="E1170" s="291"/>
      <c r="F1170" s="291"/>
      <c r="G1170" s="291"/>
      <c r="H1170" s="302"/>
      <c r="I1170" s="302"/>
      <c r="J1170" s="302"/>
      <c r="K1170" s="302"/>
      <c r="L1170" s="302"/>
      <c r="M1170" s="292">
        <f t="shared" si="37"/>
        <v>0</v>
      </c>
      <c r="N1170" s="284">
        <v>44805</v>
      </c>
    </row>
    <row r="1171" spans="1:14">
      <c r="A1171" s="290" t="s">
        <v>331</v>
      </c>
      <c r="B1171" s="291"/>
      <c r="C1171" s="291"/>
      <c r="D1171" s="291"/>
      <c r="E1171" s="291"/>
      <c r="F1171" s="291"/>
      <c r="G1171" s="291"/>
      <c r="H1171" s="302"/>
      <c r="I1171" s="302"/>
      <c r="J1171" s="302"/>
      <c r="K1171" s="302"/>
      <c r="L1171" s="302"/>
      <c r="M1171" s="292">
        <f t="shared" si="37"/>
        <v>0</v>
      </c>
      <c r="N1171" s="284">
        <v>44805</v>
      </c>
    </row>
    <row r="1172" spans="1:14">
      <c r="A1172" s="290" t="s">
        <v>3</v>
      </c>
      <c r="B1172" s="291"/>
      <c r="C1172" s="291"/>
      <c r="D1172" s="291"/>
      <c r="E1172" s="291"/>
      <c r="F1172" s="291"/>
      <c r="G1172" s="291"/>
      <c r="H1172" s="302"/>
      <c r="I1172" s="302"/>
      <c r="J1172" s="302"/>
      <c r="K1172" s="302"/>
      <c r="L1172" s="302"/>
      <c r="M1172" s="292">
        <f t="shared" si="37"/>
        <v>0</v>
      </c>
      <c r="N1172" s="284">
        <v>44805</v>
      </c>
    </row>
    <row r="1173" spans="1:14">
      <c r="A1173" s="290" t="s">
        <v>332</v>
      </c>
      <c r="B1173" s="291"/>
      <c r="C1173" s="291"/>
      <c r="D1173" s="291"/>
      <c r="E1173" s="291"/>
      <c r="F1173" s="291"/>
      <c r="G1173" s="291"/>
      <c r="H1173" s="302"/>
      <c r="I1173" s="302"/>
      <c r="J1173" s="302"/>
      <c r="K1173" s="302"/>
      <c r="L1173" s="302"/>
      <c r="M1173" s="292">
        <f t="shared" si="37"/>
        <v>0</v>
      </c>
      <c r="N1173" s="284">
        <v>44805</v>
      </c>
    </row>
    <row r="1174" spans="1:14">
      <c r="A1174" s="290" t="s">
        <v>4</v>
      </c>
      <c r="B1174" s="291"/>
      <c r="C1174" s="291"/>
      <c r="D1174" s="291"/>
      <c r="E1174" s="291"/>
      <c r="F1174" s="291"/>
      <c r="G1174" s="291"/>
      <c r="H1174" s="302"/>
      <c r="I1174" s="302"/>
      <c r="J1174" s="302"/>
      <c r="K1174" s="302"/>
      <c r="L1174" s="302"/>
      <c r="M1174" s="292">
        <f t="shared" si="37"/>
        <v>0</v>
      </c>
      <c r="N1174" s="284">
        <v>44805</v>
      </c>
    </row>
    <row r="1175" spans="1:14">
      <c r="A1175" s="290" t="s">
        <v>5</v>
      </c>
      <c r="B1175" s="291"/>
      <c r="C1175" s="291"/>
      <c r="D1175" s="291"/>
      <c r="E1175" s="291"/>
      <c r="F1175" s="291"/>
      <c r="G1175" s="291"/>
      <c r="H1175" s="302"/>
      <c r="I1175" s="302"/>
      <c r="J1175" s="302"/>
      <c r="K1175" s="302"/>
      <c r="L1175" s="302"/>
      <c r="M1175" s="292">
        <f t="shared" si="37"/>
        <v>0</v>
      </c>
      <c r="N1175" s="284">
        <v>44805</v>
      </c>
    </row>
    <row r="1176" spans="1:14">
      <c r="A1176" s="290" t="s">
        <v>6</v>
      </c>
      <c r="B1176" s="291"/>
      <c r="C1176" s="291"/>
      <c r="D1176" s="291"/>
      <c r="E1176" s="291"/>
      <c r="F1176" s="291"/>
      <c r="G1176" s="291"/>
      <c r="H1176" s="302"/>
      <c r="I1176" s="302"/>
      <c r="J1176" s="302"/>
      <c r="K1176" s="302"/>
      <c r="L1176" s="302"/>
      <c r="M1176" s="292">
        <f t="shared" si="37"/>
        <v>0</v>
      </c>
      <c r="N1176" s="284">
        <v>44805</v>
      </c>
    </row>
    <row r="1177" spans="1:14">
      <c r="A1177" s="290" t="s">
        <v>333</v>
      </c>
      <c r="B1177" s="291"/>
      <c r="C1177" s="291"/>
      <c r="D1177" s="291"/>
      <c r="E1177" s="291"/>
      <c r="F1177" s="291"/>
      <c r="G1177" s="291"/>
      <c r="H1177" s="302"/>
      <c r="I1177" s="302"/>
      <c r="J1177" s="302"/>
      <c r="K1177" s="302"/>
      <c r="L1177" s="302"/>
      <c r="M1177" s="292">
        <f t="shared" si="37"/>
        <v>0</v>
      </c>
      <c r="N1177" s="284">
        <v>44805</v>
      </c>
    </row>
    <row r="1178" spans="1:14">
      <c r="A1178" s="290" t="s">
        <v>334</v>
      </c>
      <c r="B1178" s="291"/>
      <c r="C1178" s="291"/>
      <c r="D1178" s="291"/>
      <c r="E1178" s="291"/>
      <c r="F1178" s="291"/>
      <c r="G1178" s="291"/>
      <c r="H1178" s="302"/>
      <c r="I1178" s="302"/>
      <c r="J1178" s="302"/>
      <c r="K1178" s="302"/>
      <c r="L1178" s="302"/>
      <c r="M1178" s="292">
        <f t="shared" si="37"/>
        <v>0</v>
      </c>
      <c r="N1178" s="284">
        <v>44805</v>
      </c>
    </row>
    <row r="1179" spans="1:14">
      <c r="A1179" s="290" t="s">
        <v>335</v>
      </c>
      <c r="B1179" s="291"/>
      <c r="C1179" s="291"/>
      <c r="D1179" s="291"/>
      <c r="E1179" s="291"/>
      <c r="F1179" s="291"/>
      <c r="G1179" s="291"/>
      <c r="H1179" s="302"/>
      <c r="I1179" s="302"/>
      <c r="J1179" s="302"/>
      <c r="K1179" s="302"/>
      <c r="L1179" s="302"/>
      <c r="M1179" s="292">
        <f t="shared" si="37"/>
        <v>0</v>
      </c>
      <c r="N1179" s="284">
        <v>44805</v>
      </c>
    </row>
    <row r="1180" spans="1:14">
      <c r="A1180" s="290" t="s">
        <v>7</v>
      </c>
      <c r="B1180" s="291"/>
      <c r="C1180" s="291"/>
      <c r="D1180" s="291"/>
      <c r="E1180" s="291"/>
      <c r="F1180" s="291"/>
      <c r="G1180" s="291"/>
      <c r="H1180" s="302"/>
      <c r="I1180" s="302"/>
      <c r="J1180" s="302"/>
      <c r="K1180" s="302"/>
      <c r="L1180" s="302"/>
      <c r="M1180" s="292">
        <f t="shared" si="37"/>
        <v>0</v>
      </c>
      <c r="N1180" s="284">
        <v>44805</v>
      </c>
    </row>
    <row r="1181" spans="1:14">
      <c r="A1181" s="290" t="s">
        <v>336</v>
      </c>
      <c r="B1181" s="291"/>
      <c r="C1181" s="291"/>
      <c r="D1181" s="291"/>
      <c r="E1181" s="291"/>
      <c r="F1181" s="291"/>
      <c r="G1181" s="291"/>
      <c r="H1181" s="302"/>
      <c r="I1181" s="302"/>
      <c r="J1181" s="302"/>
      <c r="K1181" s="302"/>
      <c r="L1181" s="302"/>
      <c r="M1181" s="292">
        <f t="shared" si="37"/>
        <v>0</v>
      </c>
      <c r="N1181" s="284">
        <v>44805</v>
      </c>
    </row>
    <row r="1182" spans="1:14">
      <c r="A1182" s="290" t="s">
        <v>8</v>
      </c>
      <c r="B1182" s="291"/>
      <c r="C1182" s="291"/>
      <c r="D1182" s="291"/>
      <c r="E1182" s="291"/>
      <c r="F1182" s="291"/>
      <c r="G1182" s="291"/>
      <c r="H1182" s="302"/>
      <c r="I1182" s="302"/>
      <c r="J1182" s="302"/>
      <c r="K1182" s="302"/>
      <c r="L1182" s="302"/>
      <c r="M1182" s="292">
        <f t="shared" si="37"/>
        <v>0</v>
      </c>
      <c r="N1182" s="284">
        <v>44805</v>
      </c>
    </row>
    <row r="1183" spans="1:14">
      <c r="A1183" s="290" t="s">
        <v>9</v>
      </c>
      <c r="B1183" s="291"/>
      <c r="C1183" s="291"/>
      <c r="D1183" s="291"/>
      <c r="E1183" s="291"/>
      <c r="F1183" s="291"/>
      <c r="G1183" s="291"/>
      <c r="H1183" s="302"/>
      <c r="I1183" s="302"/>
      <c r="J1183" s="302"/>
      <c r="K1183" s="302"/>
      <c r="L1183" s="302"/>
      <c r="M1183" s="292">
        <f t="shared" si="37"/>
        <v>0</v>
      </c>
      <c r="N1183" s="284">
        <v>44805</v>
      </c>
    </row>
    <row r="1184" spans="1:14">
      <c r="A1184" s="290" t="s">
        <v>337</v>
      </c>
      <c r="B1184" s="291"/>
      <c r="C1184" s="291"/>
      <c r="D1184" s="291"/>
      <c r="E1184" s="291"/>
      <c r="F1184" s="291"/>
      <c r="G1184" s="291"/>
      <c r="H1184" s="302"/>
      <c r="I1184" s="302"/>
      <c r="J1184" s="302"/>
      <c r="K1184" s="302"/>
      <c r="L1184" s="302"/>
      <c r="M1184" s="292">
        <f t="shared" si="37"/>
        <v>0</v>
      </c>
      <c r="N1184" s="284">
        <v>44805</v>
      </c>
    </row>
    <row r="1185" spans="1:14">
      <c r="A1185" s="290" t="s">
        <v>10</v>
      </c>
      <c r="B1185" s="291"/>
      <c r="C1185" s="291"/>
      <c r="D1185" s="291"/>
      <c r="E1185" s="291"/>
      <c r="F1185" s="291"/>
      <c r="G1185" s="291"/>
      <c r="H1185" s="302"/>
      <c r="I1185" s="302"/>
      <c r="J1185" s="302"/>
      <c r="K1185" s="302"/>
      <c r="L1185" s="302"/>
      <c r="M1185" s="292">
        <f t="shared" si="37"/>
        <v>0</v>
      </c>
      <c r="N1185" s="284">
        <v>44805</v>
      </c>
    </row>
    <row r="1186" spans="1:14">
      <c r="A1186" s="290" t="s">
        <v>338</v>
      </c>
      <c r="B1186" s="291"/>
      <c r="C1186" s="291"/>
      <c r="D1186" s="291"/>
      <c r="E1186" s="291"/>
      <c r="F1186" s="291"/>
      <c r="G1186" s="291"/>
      <c r="H1186" s="302"/>
      <c r="I1186" s="302"/>
      <c r="J1186" s="302"/>
      <c r="K1186" s="302"/>
      <c r="L1186" s="302"/>
      <c r="M1186" s="292">
        <f t="shared" si="37"/>
        <v>0</v>
      </c>
      <c r="N1186" s="284">
        <v>44805</v>
      </c>
    </row>
    <row r="1187" spans="1:14">
      <c r="A1187" s="290" t="s">
        <v>11</v>
      </c>
      <c r="B1187" s="291"/>
      <c r="C1187" s="291"/>
      <c r="D1187" s="291"/>
      <c r="E1187" s="291"/>
      <c r="F1187" s="291"/>
      <c r="G1187" s="291"/>
      <c r="H1187" s="302"/>
      <c r="I1187" s="302"/>
      <c r="J1187" s="302"/>
      <c r="K1187" s="302"/>
      <c r="L1187" s="302"/>
      <c r="M1187" s="292">
        <f t="shared" si="37"/>
        <v>0</v>
      </c>
      <c r="N1187" s="284">
        <v>44805</v>
      </c>
    </row>
    <row r="1188" spans="1:14">
      <c r="A1188" s="290" t="s">
        <v>12</v>
      </c>
      <c r="B1188" s="291"/>
      <c r="C1188" s="291"/>
      <c r="D1188" s="291"/>
      <c r="E1188" s="291"/>
      <c r="F1188" s="291"/>
      <c r="G1188" s="291"/>
      <c r="H1188" s="302"/>
      <c r="I1188" s="302"/>
      <c r="J1188" s="302"/>
      <c r="K1188" s="302"/>
      <c r="L1188" s="302"/>
      <c r="M1188" s="292">
        <f t="shared" si="37"/>
        <v>0</v>
      </c>
      <c r="N1188" s="284">
        <v>44805</v>
      </c>
    </row>
    <row r="1189" spans="1:14">
      <c r="A1189" s="290" t="s">
        <v>339</v>
      </c>
      <c r="B1189" s="291"/>
      <c r="C1189" s="291"/>
      <c r="D1189" s="291"/>
      <c r="E1189" s="291"/>
      <c r="F1189" s="291"/>
      <c r="G1189" s="291"/>
      <c r="H1189" s="302"/>
      <c r="I1189" s="302"/>
      <c r="J1189" s="302"/>
      <c r="K1189" s="302"/>
      <c r="L1189" s="302"/>
      <c r="M1189" s="292">
        <f t="shared" si="37"/>
        <v>0</v>
      </c>
      <c r="N1189" s="284">
        <v>44805</v>
      </c>
    </row>
    <row r="1190" spans="1:14">
      <c r="A1190" s="290" t="s">
        <v>13</v>
      </c>
      <c r="B1190" s="291"/>
      <c r="C1190" s="291"/>
      <c r="D1190" s="291"/>
      <c r="E1190" s="291"/>
      <c r="F1190" s="291"/>
      <c r="G1190" s="291"/>
      <c r="H1190" s="302"/>
      <c r="I1190" s="302"/>
      <c r="J1190" s="302"/>
      <c r="K1190" s="302"/>
      <c r="L1190" s="302"/>
      <c r="M1190" s="292">
        <f t="shared" si="37"/>
        <v>0</v>
      </c>
      <c r="N1190" s="284">
        <v>44805</v>
      </c>
    </row>
    <row r="1191" spans="1:14">
      <c r="A1191" s="290" t="s">
        <v>14</v>
      </c>
      <c r="B1191" s="291"/>
      <c r="C1191" s="291"/>
      <c r="D1191" s="291"/>
      <c r="E1191" s="291"/>
      <c r="F1191" s="291"/>
      <c r="G1191" s="291"/>
      <c r="H1191" s="302"/>
      <c r="I1191" s="302"/>
      <c r="J1191" s="302"/>
      <c r="K1191" s="302"/>
      <c r="L1191" s="302"/>
      <c r="M1191" s="292">
        <f t="shared" si="37"/>
        <v>0</v>
      </c>
      <c r="N1191" s="284">
        <v>44805</v>
      </c>
    </row>
    <row r="1192" spans="1:14">
      <c r="A1192" s="290" t="s">
        <v>15</v>
      </c>
      <c r="B1192" s="291"/>
      <c r="C1192" s="291"/>
      <c r="D1192" s="291"/>
      <c r="E1192" s="291"/>
      <c r="F1192" s="291"/>
      <c r="G1192" s="291"/>
      <c r="H1192" s="302"/>
      <c r="I1192" s="302"/>
      <c r="J1192" s="302"/>
      <c r="K1192" s="302"/>
      <c r="L1192" s="302"/>
      <c r="M1192" s="292">
        <f t="shared" si="37"/>
        <v>0</v>
      </c>
      <c r="N1192" s="284">
        <v>44805</v>
      </c>
    </row>
    <row r="1193" spans="1:14">
      <c r="A1193" s="290" t="s">
        <v>16</v>
      </c>
      <c r="B1193" s="302"/>
      <c r="C1193" s="302"/>
      <c r="D1193" s="302"/>
      <c r="E1193" s="302"/>
      <c r="F1193" s="302"/>
      <c r="G1193" s="291"/>
      <c r="H1193" s="302"/>
      <c r="I1193" s="302"/>
      <c r="J1193" s="302"/>
      <c r="K1193" s="302"/>
      <c r="L1193" s="302"/>
      <c r="M1193" s="292">
        <f t="shared" si="37"/>
        <v>0</v>
      </c>
      <c r="N1193" s="284">
        <v>44805</v>
      </c>
    </row>
    <row r="1194" spans="1:14">
      <c r="A1194" s="290" t="s">
        <v>340</v>
      </c>
      <c r="B1194" s="302"/>
      <c r="C1194" s="302"/>
      <c r="D1194" s="302"/>
      <c r="E1194" s="302"/>
      <c r="F1194" s="302"/>
      <c r="G1194" s="291"/>
      <c r="H1194" s="302"/>
      <c r="I1194" s="302"/>
      <c r="J1194" s="302"/>
      <c r="K1194" s="302"/>
      <c r="L1194" s="302"/>
      <c r="M1194" s="292">
        <f t="shared" si="37"/>
        <v>0</v>
      </c>
      <c r="N1194" s="284">
        <v>44805</v>
      </c>
    </row>
    <row r="1195" spans="1:14">
      <c r="A1195" s="290" t="s">
        <v>17</v>
      </c>
      <c r="B1195" s="302"/>
      <c r="C1195" s="302"/>
      <c r="D1195" s="302"/>
      <c r="E1195" s="302"/>
      <c r="F1195" s="302"/>
      <c r="G1195" s="291"/>
      <c r="H1195" s="302"/>
      <c r="I1195" s="302"/>
      <c r="J1195" s="302"/>
      <c r="K1195" s="302"/>
      <c r="L1195" s="302"/>
      <c r="M1195" s="292">
        <f t="shared" si="37"/>
        <v>0</v>
      </c>
      <c r="N1195" s="284">
        <v>44805</v>
      </c>
    </row>
    <row r="1196" spans="1:14">
      <c r="A1196" s="290" t="s">
        <v>18</v>
      </c>
      <c r="B1196" s="302"/>
      <c r="C1196" s="302"/>
      <c r="D1196" s="302"/>
      <c r="E1196" s="302"/>
      <c r="F1196" s="302"/>
      <c r="G1196" s="291"/>
      <c r="H1196" s="302"/>
      <c r="I1196" s="302"/>
      <c r="J1196" s="302"/>
      <c r="K1196" s="302"/>
      <c r="L1196" s="302"/>
      <c r="M1196" s="292">
        <f t="shared" si="37"/>
        <v>0</v>
      </c>
      <c r="N1196" s="284">
        <v>44805</v>
      </c>
    </row>
    <row r="1197" spans="1:14">
      <c r="A1197" s="290" t="s">
        <v>19</v>
      </c>
      <c r="B1197" s="302"/>
      <c r="C1197" s="302"/>
      <c r="D1197" s="302"/>
      <c r="E1197" s="302"/>
      <c r="F1197" s="302"/>
      <c r="G1197" s="291"/>
      <c r="H1197" s="302"/>
      <c r="I1197" s="302"/>
      <c r="J1197" s="302"/>
      <c r="K1197" s="302"/>
      <c r="L1197" s="302"/>
      <c r="M1197" s="292">
        <f t="shared" si="37"/>
        <v>0</v>
      </c>
      <c r="N1197" s="284">
        <v>44805</v>
      </c>
    </row>
    <row r="1198" spans="1:14">
      <c r="A1198" s="290" t="s">
        <v>20</v>
      </c>
      <c r="B1198" s="302"/>
      <c r="C1198" s="302"/>
      <c r="D1198" s="302"/>
      <c r="E1198" s="302"/>
      <c r="F1198" s="302"/>
      <c r="G1198" s="291"/>
      <c r="H1198" s="302"/>
      <c r="I1198" s="302"/>
      <c r="J1198" s="302"/>
      <c r="K1198" s="302"/>
      <c r="L1198" s="302"/>
      <c r="M1198" s="292">
        <f t="shared" si="37"/>
        <v>0</v>
      </c>
      <c r="N1198" s="284">
        <v>44805</v>
      </c>
    </row>
    <row r="1199" spans="1:14">
      <c r="A1199" s="290" t="s">
        <v>341</v>
      </c>
      <c r="B1199" s="302"/>
      <c r="C1199" s="302"/>
      <c r="D1199" s="302"/>
      <c r="E1199" s="302"/>
      <c r="F1199" s="302"/>
      <c r="G1199" s="291"/>
      <c r="H1199" s="302"/>
      <c r="I1199" s="302"/>
      <c r="J1199" s="302"/>
      <c r="K1199" s="302"/>
      <c r="L1199" s="302"/>
      <c r="M1199" s="292">
        <f t="shared" si="37"/>
        <v>0</v>
      </c>
      <c r="N1199" s="284">
        <v>44805</v>
      </c>
    </row>
    <row r="1200" spans="1:14">
      <c r="A1200" s="290" t="s">
        <v>21</v>
      </c>
      <c r="B1200" s="302"/>
      <c r="C1200" s="302"/>
      <c r="D1200" s="302"/>
      <c r="E1200" s="302"/>
      <c r="F1200" s="302"/>
      <c r="G1200" s="291"/>
      <c r="H1200" s="302"/>
      <c r="I1200" s="302"/>
      <c r="J1200" s="302"/>
      <c r="K1200" s="302"/>
      <c r="L1200" s="302"/>
      <c r="M1200" s="292">
        <f t="shared" si="37"/>
        <v>0</v>
      </c>
      <c r="N1200" s="284">
        <v>44805</v>
      </c>
    </row>
    <row r="1201" spans="1:14">
      <c r="A1201" s="290" t="s">
        <v>22</v>
      </c>
      <c r="B1201" s="302"/>
      <c r="C1201" s="302"/>
      <c r="D1201" s="302"/>
      <c r="E1201" s="302"/>
      <c r="F1201" s="302"/>
      <c r="G1201" s="291"/>
      <c r="H1201" s="302"/>
      <c r="I1201" s="302"/>
      <c r="J1201" s="302"/>
      <c r="K1201" s="302"/>
      <c r="L1201" s="302"/>
      <c r="M1201" s="292">
        <f t="shared" si="37"/>
        <v>0</v>
      </c>
      <c r="N1201" s="284">
        <v>44805</v>
      </c>
    </row>
    <row r="1202" spans="1:14">
      <c r="A1202" s="290" t="s">
        <v>342</v>
      </c>
      <c r="B1202" s="302"/>
      <c r="C1202" s="302"/>
      <c r="D1202" s="302"/>
      <c r="E1202" s="302"/>
      <c r="F1202" s="302"/>
      <c r="G1202" s="291"/>
      <c r="H1202" s="302"/>
      <c r="I1202" s="302"/>
      <c r="J1202" s="302"/>
      <c r="K1202" s="302"/>
      <c r="L1202" s="302"/>
      <c r="M1202" s="292">
        <f t="shared" si="37"/>
        <v>0</v>
      </c>
      <c r="N1202" s="284">
        <v>44805</v>
      </c>
    </row>
    <row r="1203" spans="1:14">
      <c r="A1203" s="290" t="s">
        <v>23</v>
      </c>
      <c r="B1203" s="302"/>
      <c r="C1203" s="302"/>
      <c r="D1203" s="302"/>
      <c r="E1203" s="302"/>
      <c r="F1203" s="302"/>
      <c r="G1203" s="291"/>
      <c r="H1203" s="302"/>
      <c r="I1203" s="302"/>
      <c r="J1203" s="302"/>
      <c r="K1203" s="302"/>
      <c r="L1203" s="302"/>
      <c r="M1203" s="292">
        <f t="shared" si="37"/>
        <v>0</v>
      </c>
      <c r="N1203" s="284">
        <v>44805</v>
      </c>
    </row>
    <row r="1204" spans="1:14">
      <c r="A1204" s="290" t="s">
        <v>24</v>
      </c>
      <c r="B1204" s="302"/>
      <c r="C1204" s="302"/>
      <c r="D1204" s="302"/>
      <c r="E1204" s="302"/>
      <c r="F1204" s="302"/>
      <c r="G1204" s="291"/>
      <c r="H1204" s="302"/>
      <c r="I1204" s="302"/>
      <c r="J1204" s="302"/>
      <c r="K1204" s="302"/>
      <c r="L1204" s="302"/>
      <c r="M1204" s="292">
        <f t="shared" si="37"/>
        <v>0</v>
      </c>
      <c r="N1204" s="284">
        <v>44805</v>
      </c>
    </row>
    <row r="1205" spans="1:14">
      <c r="A1205" s="290" t="s">
        <v>25</v>
      </c>
      <c r="B1205" s="302"/>
      <c r="C1205" s="302"/>
      <c r="D1205" s="302"/>
      <c r="E1205" s="302"/>
      <c r="F1205" s="302"/>
      <c r="G1205" s="291"/>
      <c r="H1205" s="302"/>
      <c r="I1205" s="302"/>
      <c r="J1205" s="302"/>
      <c r="K1205" s="302"/>
      <c r="L1205" s="302"/>
      <c r="M1205" s="292">
        <f t="shared" si="37"/>
        <v>0</v>
      </c>
      <c r="N1205" s="284">
        <v>44805</v>
      </c>
    </row>
    <row r="1206" spans="1:14">
      <c r="A1206" s="290" t="s">
        <v>26</v>
      </c>
      <c r="B1206" s="302"/>
      <c r="C1206" s="302"/>
      <c r="D1206" s="302"/>
      <c r="E1206" s="302"/>
      <c r="F1206" s="302"/>
      <c r="G1206" s="291"/>
      <c r="H1206" s="302"/>
      <c r="I1206" s="302"/>
      <c r="J1206" s="302"/>
      <c r="K1206" s="302"/>
      <c r="L1206" s="302"/>
      <c r="M1206" s="292">
        <f t="shared" si="37"/>
        <v>0</v>
      </c>
      <c r="N1206" s="284">
        <v>44805</v>
      </c>
    </row>
    <row r="1207" spans="1:14">
      <c r="A1207" s="290" t="s">
        <v>27</v>
      </c>
      <c r="B1207" s="302"/>
      <c r="C1207" s="302"/>
      <c r="D1207" s="302"/>
      <c r="E1207" s="302"/>
      <c r="F1207" s="302"/>
      <c r="G1207" s="291"/>
      <c r="H1207" s="302"/>
      <c r="I1207" s="302"/>
      <c r="J1207" s="302"/>
      <c r="K1207" s="302"/>
      <c r="L1207" s="302"/>
      <c r="M1207" s="292">
        <f t="shared" si="37"/>
        <v>0</v>
      </c>
      <c r="N1207" s="284">
        <v>44805</v>
      </c>
    </row>
    <row r="1208" spans="1:14">
      <c r="A1208" s="290" t="s">
        <v>343</v>
      </c>
      <c r="B1208" s="302"/>
      <c r="C1208" s="302"/>
      <c r="D1208" s="302"/>
      <c r="E1208" s="302"/>
      <c r="F1208" s="302"/>
      <c r="G1208" s="291"/>
      <c r="H1208" s="302"/>
      <c r="I1208" s="302"/>
      <c r="J1208" s="302"/>
      <c r="K1208" s="302"/>
      <c r="L1208" s="302"/>
      <c r="M1208" s="292">
        <f t="shared" si="37"/>
        <v>0</v>
      </c>
      <c r="N1208" s="284">
        <v>44805</v>
      </c>
    </row>
    <row r="1209" spans="1:14">
      <c r="A1209" s="290" t="s">
        <v>344</v>
      </c>
      <c r="B1209" s="302"/>
      <c r="C1209" s="302"/>
      <c r="D1209" s="302"/>
      <c r="E1209" s="302"/>
      <c r="F1209" s="302"/>
      <c r="G1209" s="291"/>
      <c r="H1209" s="302"/>
      <c r="I1209" s="302"/>
      <c r="J1209" s="302"/>
      <c r="K1209" s="302"/>
      <c r="L1209" s="302"/>
      <c r="M1209" s="292">
        <f t="shared" si="37"/>
        <v>0</v>
      </c>
      <c r="N1209" s="284">
        <v>44805</v>
      </c>
    </row>
    <row r="1210" spans="1:14">
      <c r="A1210" s="290" t="s">
        <v>345</v>
      </c>
      <c r="B1210" s="302"/>
      <c r="C1210" s="302"/>
      <c r="D1210" s="302"/>
      <c r="E1210" s="302"/>
      <c r="F1210" s="302"/>
      <c r="G1210" s="291"/>
      <c r="H1210" s="302"/>
      <c r="I1210" s="302"/>
      <c r="J1210" s="302"/>
      <c r="K1210" s="302"/>
      <c r="L1210" s="302"/>
      <c r="M1210" s="292">
        <f t="shared" si="37"/>
        <v>0</v>
      </c>
      <c r="N1210" s="284">
        <v>44805</v>
      </c>
    </row>
    <row r="1211" spans="1:14">
      <c r="A1211" s="290" t="s">
        <v>28</v>
      </c>
      <c r="B1211" s="302"/>
      <c r="C1211" s="302"/>
      <c r="D1211" s="302"/>
      <c r="E1211" s="302"/>
      <c r="F1211" s="302"/>
      <c r="G1211" s="291"/>
      <c r="H1211" s="302"/>
      <c r="I1211" s="302"/>
      <c r="J1211" s="302"/>
      <c r="K1211" s="302"/>
      <c r="L1211" s="302"/>
      <c r="M1211" s="292">
        <f t="shared" si="37"/>
        <v>0</v>
      </c>
      <c r="N1211" s="284">
        <v>44805</v>
      </c>
    </row>
    <row r="1212" spans="1:14">
      <c r="A1212" s="290" t="s">
        <v>29</v>
      </c>
      <c r="B1212" s="302"/>
      <c r="C1212" s="302"/>
      <c r="D1212" s="302"/>
      <c r="E1212" s="302"/>
      <c r="F1212" s="302"/>
      <c r="G1212" s="291"/>
      <c r="H1212" s="302"/>
      <c r="I1212" s="302"/>
      <c r="J1212" s="302"/>
      <c r="K1212" s="302"/>
      <c r="L1212" s="302"/>
      <c r="M1212" s="292">
        <f t="shared" si="37"/>
        <v>0</v>
      </c>
      <c r="N1212" s="284">
        <v>44805</v>
      </c>
    </row>
    <row r="1213" spans="1:14">
      <c r="A1213" s="290" t="s">
        <v>30</v>
      </c>
      <c r="B1213" s="302"/>
      <c r="C1213" s="302"/>
      <c r="D1213" s="302"/>
      <c r="E1213" s="302"/>
      <c r="F1213" s="302"/>
      <c r="G1213" s="291"/>
      <c r="H1213" s="302"/>
      <c r="I1213" s="302"/>
      <c r="J1213" s="302"/>
      <c r="K1213" s="302"/>
      <c r="L1213" s="302"/>
      <c r="M1213" s="292">
        <f t="shared" si="37"/>
        <v>0</v>
      </c>
      <c r="N1213" s="284">
        <v>44805</v>
      </c>
    </row>
    <row r="1214" spans="1:14">
      <c r="A1214" s="290" t="s">
        <v>346</v>
      </c>
      <c r="B1214" s="302"/>
      <c r="C1214" s="302"/>
      <c r="D1214" s="302"/>
      <c r="E1214" s="302"/>
      <c r="F1214" s="302"/>
      <c r="G1214" s="291"/>
      <c r="H1214" s="302"/>
      <c r="I1214" s="302"/>
      <c r="J1214" s="302"/>
      <c r="K1214" s="302"/>
      <c r="L1214" s="302"/>
      <c r="M1214" s="292">
        <f t="shared" si="37"/>
        <v>0</v>
      </c>
      <c r="N1214" s="284">
        <v>44805</v>
      </c>
    </row>
    <row r="1215" spans="1:14">
      <c r="A1215" s="290" t="s">
        <v>347</v>
      </c>
      <c r="B1215" s="302"/>
      <c r="C1215" s="302"/>
      <c r="D1215" s="302"/>
      <c r="E1215" s="302"/>
      <c r="F1215" s="302"/>
      <c r="G1215" s="291"/>
      <c r="H1215" s="302"/>
      <c r="I1215" s="302"/>
      <c r="J1215" s="302"/>
      <c r="K1215" s="302"/>
      <c r="L1215" s="302"/>
      <c r="M1215" s="292">
        <f t="shared" si="37"/>
        <v>0</v>
      </c>
      <c r="N1215" s="284">
        <v>44805</v>
      </c>
    </row>
    <row r="1216" spans="1:14">
      <c r="A1216" s="290" t="s">
        <v>31</v>
      </c>
      <c r="B1216" s="302"/>
      <c r="C1216" s="302"/>
      <c r="D1216" s="302"/>
      <c r="E1216" s="302"/>
      <c r="F1216" s="302"/>
      <c r="G1216" s="291"/>
      <c r="H1216" s="302"/>
      <c r="I1216" s="302"/>
      <c r="J1216" s="302"/>
      <c r="K1216" s="302"/>
      <c r="L1216" s="302"/>
      <c r="M1216" s="292">
        <f t="shared" si="37"/>
        <v>0</v>
      </c>
      <c r="N1216" s="284">
        <v>44805</v>
      </c>
    </row>
    <row r="1217" spans="1:14">
      <c r="A1217" s="290" t="s">
        <v>32</v>
      </c>
      <c r="B1217" s="302"/>
      <c r="C1217" s="302"/>
      <c r="D1217" s="302"/>
      <c r="E1217" s="302"/>
      <c r="F1217" s="302"/>
      <c r="G1217" s="291"/>
      <c r="H1217" s="302"/>
      <c r="I1217" s="302"/>
      <c r="J1217" s="302"/>
      <c r="K1217" s="302"/>
      <c r="L1217" s="302"/>
      <c r="M1217" s="292">
        <f t="shared" si="37"/>
        <v>0</v>
      </c>
      <c r="N1217" s="284">
        <v>44805</v>
      </c>
    </row>
    <row r="1218" spans="1:14">
      <c r="A1218" s="290" t="s">
        <v>33</v>
      </c>
      <c r="B1218" s="302"/>
      <c r="C1218" s="302"/>
      <c r="D1218" s="302"/>
      <c r="E1218" s="302"/>
      <c r="F1218" s="302"/>
      <c r="G1218" s="291"/>
      <c r="H1218" s="302"/>
      <c r="I1218" s="302"/>
      <c r="J1218" s="302"/>
      <c r="K1218" s="302"/>
      <c r="L1218" s="302"/>
      <c r="M1218" s="292">
        <f t="shared" si="37"/>
        <v>0</v>
      </c>
      <c r="N1218" s="284">
        <v>44805</v>
      </c>
    </row>
    <row r="1219" spans="1:14">
      <c r="A1219" s="290" t="s">
        <v>34</v>
      </c>
      <c r="B1219" s="302"/>
      <c r="C1219" s="302"/>
      <c r="D1219" s="302"/>
      <c r="E1219" s="302"/>
      <c r="F1219" s="302"/>
      <c r="G1219" s="291"/>
      <c r="H1219" s="302"/>
      <c r="I1219" s="302"/>
      <c r="J1219" s="302"/>
      <c r="K1219" s="302"/>
      <c r="L1219" s="302"/>
      <c r="M1219" s="292">
        <f t="shared" si="37"/>
        <v>0</v>
      </c>
      <c r="N1219" s="284">
        <v>44805</v>
      </c>
    </row>
    <row r="1220" spans="1:14">
      <c r="A1220" s="293" t="s">
        <v>36</v>
      </c>
      <c r="B1220" s="294">
        <f t="shared" ref="B1220:M1220" si="38">SUM(B1169:B1219)</f>
        <v>0</v>
      </c>
      <c r="C1220" s="294">
        <f t="shared" si="38"/>
        <v>0</v>
      </c>
      <c r="D1220" s="294">
        <f t="shared" si="38"/>
        <v>0</v>
      </c>
      <c r="E1220" s="294">
        <f t="shared" si="38"/>
        <v>0</v>
      </c>
      <c r="F1220" s="294">
        <f t="shared" si="38"/>
        <v>0</v>
      </c>
      <c r="G1220" s="294">
        <f t="shared" si="38"/>
        <v>0</v>
      </c>
      <c r="H1220" s="294">
        <f t="shared" si="38"/>
        <v>0</v>
      </c>
      <c r="I1220" s="294">
        <f t="shared" si="38"/>
        <v>0</v>
      </c>
      <c r="J1220" s="294">
        <f t="shared" si="38"/>
        <v>0</v>
      </c>
      <c r="K1220" s="294">
        <f t="shared" si="38"/>
        <v>0</v>
      </c>
      <c r="L1220" s="294">
        <f t="shared" si="38"/>
        <v>0</v>
      </c>
      <c r="M1220" s="294">
        <f t="shared" si="38"/>
        <v>0</v>
      </c>
      <c r="N1220" s="284">
        <v>44805</v>
      </c>
    </row>
    <row r="1224" spans="1:14">
      <c r="A1224" s="282" t="s">
        <v>399</v>
      </c>
    </row>
    <row r="1225" spans="1:14" ht="15" customHeight="1">
      <c r="A1225" s="314" t="s">
        <v>400</v>
      </c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</row>
    <row r="1226" spans="1:14" ht="63">
      <c r="A1226" s="286" t="s">
        <v>206</v>
      </c>
      <c r="B1226" s="287" t="s">
        <v>207</v>
      </c>
      <c r="C1226" s="287" t="s">
        <v>153</v>
      </c>
      <c r="D1226" s="284" t="s">
        <v>356</v>
      </c>
      <c r="E1226" s="285"/>
      <c r="F1226" s="285"/>
      <c r="G1226" s="285"/>
      <c r="H1226" s="285"/>
      <c r="I1226" s="285"/>
      <c r="J1226" s="285"/>
      <c r="K1226" s="285"/>
      <c r="L1226" s="285"/>
      <c r="M1226" s="285"/>
      <c r="N1226" s="285"/>
    </row>
    <row r="1227" spans="1:14">
      <c r="A1227" s="290" t="s">
        <v>1</v>
      </c>
      <c r="B1227" s="291"/>
      <c r="C1227" s="292">
        <f t="shared" ref="C1227:C1277" si="39">SUM(B1227:B1227)</f>
        <v>0</v>
      </c>
      <c r="D1227" s="284">
        <v>44805</v>
      </c>
      <c r="E1227" s="285"/>
      <c r="F1227" s="285"/>
      <c r="G1227" s="285"/>
      <c r="H1227" s="285"/>
      <c r="I1227" s="285"/>
      <c r="J1227" s="285"/>
      <c r="K1227" s="285"/>
      <c r="L1227" s="285"/>
      <c r="M1227" s="285"/>
      <c r="N1227" s="285"/>
    </row>
    <row r="1228" spans="1:14" ht="15.75" customHeight="1">
      <c r="A1228" s="290" t="s">
        <v>2</v>
      </c>
      <c r="B1228" s="291"/>
      <c r="C1228" s="292">
        <f t="shared" si="39"/>
        <v>0</v>
      </c>
      <c r="D1228" s="284">
        <v>44805</v>
      </c>
      <c r="E1228" s="285"/>
      <c r="F1228" s="285"/>
      <c r="G1228" s="285"/>
      <c r="H1228" s="285"/>
      <c r="I1228" s="285"/>
      <c r="J1228" s="285"/>
      <c r="K1228" s="285"/>
      <c r="L1228" s="285"/>
      <c r="M1228" s="285"/>
      <c r="N1228" s="285"/>
    </row>
    <row r="1229" spans="1:14">
      <c r="A1229" s="290" t="s">
        <v>331</v>
      </c>
      <c r="B1229" s="291"/>
      <c r="C1229" s="292">
        <f t="shared" si="39"/>
        <v>0</v>
      </c>
      <c r="D1229" s="284">
        <v>44805</v>
      </c>
      <c r="E1229" s="285"/>
      <c r="F1229" s="285"/>
      <c r="G1229" s="285"/>
      <c r="H1229" s="285"/>
      <c r="I1229" s="285"/>
      <c r="J1229" s="285"/>
      <c r="K1229" s="285"/>
      <c r="L1229" s="285"/>
      <c r="M1229" s="285"/>
      <c r="N1229" s="285"/>
    </row>
    <row r="1230" spans="1:14">
      <c r="A1230" s="290" t="s">
        <v>3</v>
      </c>
      <c r="B1230" s="291"/>
      <c r="C1230" s="292">
        <f t="shared" si="39"/>
        <v>0</v>
      </c>
      <c r="D1230" s="284">
        <v>44805</v>
      </c>
      <c r="E1230" s="285"/>
      <c r="F1230" s="285"/>
      <c r="G1230" s="285"/>
      <c r="H1230" s="285"/>
      <c r="I1230" s="285"/>
      <c r="J1230" s="285"/>
      <c r="K1230" s="285"/>
      <c r="L1230" s="285"/>
      <c r="M1230" s="285"/>
      <c r="N1230" s="285"/>
    </row>
    <row r="1231" spans="1:14">
      <c r="A1231" s="290" t="s">
        <v>332</v>
      </c>
      <c r="B1231" s="291"/>
      <c r="C1231" s="292">
        <f t="shared" si="39"/>
        <v>0</v>
      </c>
      <c r="D1231" s="284">
        <v>44805</v>
      </c>
      <c r="E1231" s="285"/>
      <c r="F1231" s="285"/>
      <c r="G1231" s="285"/>
      <c r="H1231" s="285"/>
      <c r="I1231" s="285"/>
      <c r="J1231" s="285"/>
      <c r="K1231" s="285"/>
      <c r="L1231" s="285"/>
      <c r="M1231" s="285"/>
      <c r="N1231" s="285"/>
    </row>
    <row r="1232" spans="1:14">
      <c r="A1232" s="290" t="s">
        <v>4</v>
      </c>
      <c r="B1232" s="291"/>
      <c r="C1232" s="292">
        <f t="shared" si="39"/>
        <v>0</v>
      </c>
      <c r="D1232" s="284">
        <v>44805</v>
      </c>
      <c r="E1232" s="285"/>
      <c r="F1232" s="285"/>
      <c r="G1232" s="285"/>
      <c r="H1232" s="285"/>
      <c r="I1232" s="285"/>
      <c r="J1232" s="285"/>
      <c r="K1232" s="285"/>
      <c r="L1232" s="285"/>
      <c r="M1232" s="285"/>
      <c r="N1232" s="285"/>
    </row>
    <row r="1233" spans="1:14">
      <c r="A1233" s="290" t="s">
        <v>5</v>
      </c>
      <c r="B1233" s="291"/>
      <c r="C1233" s="292">
        <f t="shared" si="39"/>
        <v>0</v>
      </c>
      <c r="D1233" s="284">
        <v>44805</v>
      </c>
      <c r="E1233" s="285"/>
      <c r="F1233" s="285"/>
      <c r="G1233" s="285"/>
      <c r="H1233" s="285"/>
      <c r="I1233" s="285"/>
      <c r="J1233" s="285"/>
      <c r="K1233" s="285"/>
      <c r="L1233" s="285"/>
      <c r="M1233" s="285"/>
      <c r="N1233" s="285"/>
    </row>
    <row r="1234" spans="1:14">
      <c r="A1234" s="290" t="s">
        <v>6</v>
      </c>
      <c r="B1234" s="291"/>
      <c r="C1234" s="292">
        <f t="shared" si="39"/>
        <v>0</v>
      </c>
      <c r="D1234" s="284">
        <v>44805</v>
      </c>
      <c r="E1234" s="285"/>
      <c r="F1234" s="285"/>
      <c r="G1234" s="285"/>
      <c r="H1234" s="285"/>
      <c r="I1234" s="285"/>
      <c r="J1234" s="285"/>
      <c r="K1234" s="285"/>
      <c r="L1234" s="285"/>
      <c r="M1234" s="285"/>
      <c r="N1234" s="285"/>
    </row>
    <row r="1235" spans="1:14">
      <c r="A1235" s="290" t="s">
        <v>333</v>
      </c>
      <c r="B1235" s="291"/>
      <c r="C1235" s="292">
        <f t="shared" si="39"/>
        <v>0</v>
      </c>
      <c r="D1235" s="284">
        <v>44805</v>
      </c>
      <c r="E1235" s="285"/>
      <c r="F1235" s="285"/>
      <c r="G1235" s="285"/>
      <c r="H1235" s="285"/>
      <c r="I1235" s="285"/>
      <c r="J1235" s="285"/>
      <c r="K1235" s="285"/>
      <c r="L1235" s="285"/>
      <c r="M1235" s="285"/>
      <c r="N1235" s="285"/>
    </row>
    <row r="1236" spans="1:14">
      <c r="A1236" s="290" t="s">
        <v>334</v>
      </c>
      <c r="B1236" s="291"/>
      <c r="C1236" s="292">
        <f t="shared" si="39"/>
        <v>0</v>
      </c>
      <c r="D1236" s="284">
        <v>44805</v>
      </c>
      <c r="E1236" s="285"/>
      <c r="F1236" s="285"/>
      <c r="G1236" s="285"/>
      <c r="H1236" s="285"/>
      <c r="I1236" s="285"/>
      <c r="J1236" s="285"/>
      <c r="K1236" s="285"/>
      <c r="L1236" s="285"/>
      <c r="M1236" s="285"/>
      <c r="N1236" s="285"/>
    </row>
    <row r="1237" spans="1:14">
      <c r="A1237" s="290" t="s">
        <v>335</v>
      </c>
      <c r="B1237" s="291"/>
      <c r="C1237" s="292">
        <f t="shared" si="39"/>
        <v>0</v>
      </c>
      <c r="D1237" s="284">
        <v>44805</v>
      </c>
      <c r="E1237" s="285"/>
      <c r="F1237" s="285"/>
      <c r="G1237" s="285"/>
      <c r="H1237" s="285"/>
      <c r="I1237" s="285"/>
      <c r="J1237" s="285"/>
      <c r="K1237" s="285"/>
      <c r="L1237" s="285"/>
      <c r="M1237" s="285"/>
      <c r="N1237" s="285"/>
    </row>
    <row r="1238" spans="1:14">
      <c r="A1238" s="290" t="s">
        <v>7</v>
      </c>
      <c r="B1238" s="291"/>
      <c r="C1238" s="292">
        <f t="shared" si="39"/>
        <v>0</v>
      </c>
      <c r="D1238" s="284">
        <v>44805</v>
      </c>
      <c r="E1238" s="285"/>
      <c r="F1238" s="285"/>
      <c r="G1238" s="285"/>
      <c r="H1238" s="285"/>
      <c r="I1238" s="285"/>
      <c r="J1238" s="285"/>
      <c r="K1238" s="285"/>
      <c r="L1238" s="285"/>
      <c r="M1238" s="285"/>
      <c r="N1238" s="285"/>
    </row>
    <row r="1239" spans="1:14">
      <c r="A1239" s="290" t="s">
        <v>336</v>
      </c>
      <c r="B1239" s="291"/>
      <c r="C1239" s="292">
        <f t="shared" si="39"/>
        <v>0</v>
      </c>
      <c r="D1239" s="284">
        <v>44805</v>
      </c>
      <c r="E1239" s="285"/>
      <c r="F1239" s="285"/>
      <c r="G1239" s="285"/>
      <c r="H1239" s="285"/>
      <c r="I1239" s="285"/>
      <c r="J1239" s="285"/>
      <c r="K1239" s="285"/>
      <c r="L1239" s="285"/>
      <c r="M1239" s="285"/>
      <c r="N1239" s="285"/>
    </row>
    <row r="1240" spans="1:14">
      <c r="A1240" s="290" t="s">
        <v>8</v>
      </c>
      <c r="B1240" s="291"/>
      <c r="C1240" s="292">
        <f t="shared" si="39"/>
        <v>0</v>
      </c>
      <c r="D1240" s="284">
        <v>44805</v>
      </c>
      <c r="E1240" s="285"/>
      <c r="F1240" s="285"/>
      <c r="G1240" s="285"/>
      <c r="H1240" s="285"/>
      <c r="I1240" s="285"/>
      <c r="J1240" s="285"/>
      <c r="K1240" s="285"/>
      <c r="L1240" s="285"/>
      <c r="M1240" s="285"/>
      <c r="N1240" s="285"/>
    </row>
    <row r="1241" spans="1:14">
      <c r="A1241" s="290" t="s">
        <v>9</v>
      </c>
      <c r="B1241" s="291"/>
      <c r="C1241" s="292">
        <f t="shared" si="39"/>
        <v>0</v>
      </c>
      <c r="D1241" s="284">
        <v>44805</v>
      </c>
      <c r="E1241" s="285"/>
      <c r="F1241" s="285"/>
      <c r="G1241" s="285"/>
      <c r="H1241" s="285"/>
      <c r="I1241" s="285"/>
      <c r="J1241" s="285"/>
      <c r="K1241" s="285"/>
      <c r="L1241" s="285"/>
      <c r="M1241" s="285"/>
      <c r="N1241" s="285"/>
    </row>
    <row r="1242" spans="1:14">
      <c r="A1242" s="290" t="s">
        <v>337</v>
      </c>
      <c r="B1242" s="291"/>
      <c r="C1242" s="292">
        <f t="shared" si="39"/>
        <v>0</v>
      </c>
      <c r="D1242" s="284">
        <v>44805</v>
      </c>
      <c r="E1242" s="285"/>
      <c r="F1242" s="285"/>
      <c r="G1242" s="285"/>
      <c r="H1242" s="285"/>
      <c r="I1242" s="285"/>
      <c r="J1242" s="285"/>
      <c r="K1242" s="285"/>
      <c r="L1242" s="285"/>
      <c r="M1242" s="285"/>
      <c r="N1242" s="285"/>
    </row>
    <row r="1243" spans="1:14">
      <c r="A1243" s="290" t="s">
        <v>10</v>
      </c>
      <c r="B1243" s="291"/>
      <c r="C1243" s="292">
        <f t="shared" si="39"/>
        <v>0</v>
      </c>
      <c r="D1243" s="284">
        <v>44805</v>
      </c>
      <c r="E1243" s="285"/>
      <c r="F1243" s="285"/>
      <c r="G1243" s="285"/>
      <c r="H1243" s="285"/>
      <c r="I1243" s="285"/>
      <c r="J1243" s="285"/>
      <c r="K1243" s="285"/>
      <c r="L1243" s="285"/>
      <c r="M1243" s="285"/>
      <c r="N1243" s="285"/>
    </row>
    <row r="1244" spans="1:14">
      <c r="A1244" s="290" t="s">
        <v>338</v>
      </c>
      <c r="B1244" s="291"/>
      <c r="C1244" s="292">
        <f t="shared" si="39"/>
        <v>0</v>
      </c>
      <c r="D1244" s="284">
        <v>44805</v>
      </c>
      <c r="E1244" s="285"/>
      <c r="F1244" s="285"/>
      <c r="G1244" s="285"/>
      <c r="H1244" s="285"/>
      <c r="I1244" s="285"/>
      <c r="J1244" s="285"/>
      <c r="K1244" s="285"/>
      <c r="L1244" s="285"/>
      <c r="M1244" s="285"/>
      <c r="N1244" s="285"/>
    </row>
    <row r="1245" spans="1:14">
      <c r="A1245" s="290" t="s">
        <v>11</v>
      </c>
      <c r="B1245" s="291"/>
      <c r="C1245" s="292">
        <f t="shared" si="39"/>
        <v>0</v>
      </c>
      <c r="D1245" s="284">
        <v>44805</v>
      </c>
      <c r="E1245" s="285"/>
      <c r="F1245" s="285"/>
      <c r="G1245" s="285"/>
      <c r="H1245" s="285"/>
      <c r="I1245" s="285"/>
      <c r="J1245" s="285"/>
      <c r="K1245" s="285"/>
      <c r="L1245" s="285"/>
      <c r="M1245" s="285"/>
      <c r="N1245" s="285"/>
    </row>
    <row r="1246" spans="1:14">
      <c r="A1246" s="290" t="s">
        <v>12</v>
      </c>
      <c r="B1246" s="291"/>
      <c r="C1246" s="292">
        <f t="shared" si="39"/>
        <v>0</v>
      </c>
      <c r="D1246" s="284">
        <v>44805</v>
      </c>
      <c r="E1246" s="285"/>
      <c r="F1246" s="285"/>
      <c r="G1246" s="285"/>
      <c r="H1246" s="285"/>
      <c r="I1246" s="285"/>
      <c r="J1246" s="285"/>
      <c r="K1246" s="285"/>
      <c r="L1246" s="285"/>
      <c r="M1246" s="285"/>
      <c r="N1246" s="285"/>
    </row>
    <row r="1247" spans="1:14">
      <c r="A1247" s="290" t="s">
        <v>339</v>
      </c>
      <c r="B1247" s="291"/>
      <c r="C1247" s="292">
        <f t="shared" si="39"/>
        <v>0</v>
      </c>
      <c r="D1247" s="284">
        <v>44805</v>
      </c>
      <c r="E1247" s="285"/>
      <c r="F1247" s="285"/>
      <c r="G1247" s="285"/>
      <c r="H1247" s="285"/>
      <c r="I1247" s="285"/>
      <c r="J1247" s="285"/>
      <c r="K1247" s="285"/>
      <c r="L1247" s="285"/>
      <c r="M1247" s="285"/>
      <c r="N1247" s="285"/>
    </row>
    <row r="1248" spans="1:14">
      <c r="A1248" s="290" t="s">
        <v>13</v>
      </c>
      <c r="B1248" s="291"/>
      <c r="C1248" s="292">
        <f t="shared" si="39"/>
        <v>0</v>
      </c>
      <c r="D1248" s="284">
        <v>44805</v>
      </c>
      <c r="E1248" s="285"/>
      <c r="F1248" s="285"/>
      <c r="G1248" s="285"/>
      <c r="H1248" s="285"/>
      <c r="I1248" s="285"/>
      <c r="J1248" s="285"/>
      <c r="K1248" s="285"/>
      <c r="L1248" s="285"/>
      <c r="M1248" s="285"/>
      <c r="N1248" s="285"/>
    </row>
    <row r="1249" spans="1:14">
      <c r="A1249" s="290" t="s">
        <v>14</v>
      </c>
      <c r="B1249" s="291"/>
      <c r="C1249" s="292">
        <f t="shared" si="39"/>
        <v>0</v>
      </c>
      <c r="D1249" s="284">
        <v>44805</v>
      </c>
      <c r="E1249" s="285"/>
      <c r="F1249" s="285"/>
      <c r="G1249" s="285"/>
      <c r="H1249" s="285"/>
      <c r="I1249" s="285"/>
      <c r="J1249" s="285"/>
      <c r="K1249" s="285"/>
      <c r="L1249" s="285"/>
      <c r="M1249" s="285"/>
      <c r="N1249" s="285"/>
    </row>
    <row r="1250" spans="1:14">
      <c r="A1250" s="290" t="s">
        <v>15</v>
      </c>
      <c r="B1250" s="291"/>
      <c r="C1250" s="292">
        <f t="shared" si="39"/>
        <v>0</v>
      </c>
      <c r="D1250" s="284">
        <v>44805</v>
      </c>
      <c r="E1250" s="285"/>
      <c r="F1250" s="285"/>
      <c r="G1250" s="285"/>
      <c r="H1250" s="285"/>
      <c r="I1250" s="285"/>
      <c r="J1250" s="285"/>
      <c r="K1250" s="285"/>
      <c r="L1250" s="285"/>
      <c r="M1250" s="285"/>
      <c r="N1250" s="285"/>
    </row>
    <row r="1251" spans="1:14">
      <c r="A1251" s="290" t="s">
        <v>16</v>
      </c>
      <c r="B1251" s="291"/>
      <c r="C1251" s="292">
        <f t="shared" si="39"/>
        <v>0</v>
      </c>
      <c r="D1251" s="284">
        <v>44805</v>
      </c>
      <c r="E1251" s="285"/>
      <c r="F1251" s="285"/>
      <c r="G1251" s="285"/>
      <c r="H1251" s="285"/>
      <c r="I1251" s="285"/>
      <c r="J1251" s="285"/>
      <c r="K1251" s="285"/>
      <c r="L1251" s="285"/>
      <c r="M1251" s="285"/>
      <c r="N1251" s="285"/>
    </row>
    <row r="1252" spans="1:14">
      <c r="A1252" s="290" t="s">
        <v>340</v>
      </c>
      <c r="B1252" s="291"/>
      <c r="C1252" s="292">
        <f t="shared" si="39"/>
        <v>0</v>
      </c>
      <c r="D1252" s="284">
        <v>44805</v>
      </c>
      <c r="E1252" s="285"/>
      <c r="F1252" s="285"/>
      <c r="G1252" s="285"/>
      <c r="H1252" s="285"/>
      <c r="I1252" s="285"/>
      <c r="J1252" s="285"/>
      <c r="K1252" s="285"/>
      <c r="L1252" s="285"/>
      <c r="M1252" s="285"/>
      <c r="N1252" s="285"/>
    </row>
    <row r="1253" spans="1:14">
      <c r="A1253" s="290" t="s">
        <v>17</v>
      </c>
      <c r="B1253" s="291"/>
      <c r="C1253" s="292">
        <f t="shared" si="39"/>
        <v>0</v>
      </c>
      <c r="D1253" s="284">
        <v>44805</v>
      </c>
      <c r="E1253" s="285"/>
      <c r="F1253" s="285"/>
      <c r="G1253" s="285"/>
      <c r="H1253" s="285"/>
      <c r="I1253" s="285"/>
      <c r="J1253" s="285"/>
      <c r="K1253" s="285"/>
      <c r="L1253" s="285"/>
      <c r="M1253" s="285"/>
      <c r="N1253" s="285"/>
    </row>
    <row r="1254" spans="1:14">
      <c r="A1254" s="290" t="s">
        <v>18</v>
      </c>
      <c r="B1254" s="291"/>
      <c r="C1254" s="292">
        <f t="shared" si="39"/>
        <v>0</v>
      </c>
      <c r="D1254" s="284">
        <v>44805</v>
      </c>
      <c r="E1254" s="285"/>
      <c r="F1254" s="285"/>
      <c r="G1254" s="285"/>
      <c r="H1254" s="285"/>
      <c r="I1254" s="285"/>
      <c r="J1254" s="285"/>
      <c r="K1254" s="285"/>
      <c r="L1254" s="285"/>
      <c r="M1254" s="285"/>
      <c r="N1254" s="285"/>
    </row>
    <row r="1255" spans="1:14">
      <c r="A1255" s="290" t="s">
        <v>19</v>
      </c>
      <c r="B1255" s="291"/>
      <c r="C1255" s="292">
        <f t="shared" si="39"/>
        <v>0</v>
      </c>
      <c r="D1255" s="284">
        <v>44805</v>
      </c>
      <c r="E1255" s="285"/>
      <c r="F1255" s="285"/>
      <c r="G1255" s="285"/>
      <c r="H1255" s="285"/>
      <c r="I1255" s="285"/>
      <c r="J1255" s="285"/>
      <c r="K1255" s="285"/>
      <c r="L1255" s="285"/>
      <c r="M1255" s="285"/>
      <c r="N1255" s="285"/>
    </row>
    <row r="1256" spans="1:14">
      <c r="A1256" s="290" t="s">
        <v>20</v>
      </c>
      <c r="B1256" s="291"/>
      <c r="C1256" s="292">
        <f t="shared" si="39"/>
        <v>0</v>
      </c>
      <c r="D1256" s="284">
        <v>44805</v>
      </c>
      <c r="E1256" s="285"/>
      <c r="F1256" s="285"/>
      <c r="G1256" s="285"/>
      <c r="H1256" s="285"/>
      <c r="I1256" s="285"/>
      <c r="J1256" s="285"/>
      <c r="K1256" s="285"/>
      <c r="L1256" s="285"/>
      <c r="M1256" s="285"/>
      <c r="N1256" s="285"/>
    </row>
    <row r="1257" spans="1:14">
      <c r="A1257" s="290" t="s">
        <v>341</v>
      </c>
      <c r="B1257" s="291"/>
      <c r="C1257" s="292">
        <f t="shared" si="39"/>
        <v>0</v>
      </c>
      <c r="D1257" s="284">
        <v>44805</v>
      </c>
      <c r="E1257" s="285"/>
      <c r="F1257" s="285"/>
      <c r="G1257" s="285"/>
      <c r="H1257" s="285"/>
      <c r="I1257" s="285"/>
      <c r="J1257" s="285"/>
      <c r="K1257" s="285"/>
      <c r="L1257" s="285"/>
      <c r="M1257" s="285"/>
      <c r="N1257" s="285"/>
    </row>
    <row r="1258" spans="1:14">
      <c r="A1258" s="290" t="s">
        <v>21</v>
      </c>
      <c r="B1258" s="291"/>
      <c r="C1258" s="292">
        <f t="shared" si="39"/>
        <v>0</v>
      </c>
      <c r="D1258" s="284">
        <v>44805</v>
      </c>
      <c r="E1258" s="285"/>
      <c r="F1258" s="285"/>
      <c r="G1258" s="285"/>
      <c r="H1258" s="285"/>
      <c r="I1258" s="285"/>
      <c r="J1258" s="285"/>
      <c r="K1258" s="285"/>
      <c r="L1258" s="285"/>
      <c r="M1258" s="285"/>
      <c r="N1258" s="285"/>
    </row>
    <row r="1259" spans="1:14">
      <c r="A1259" s="290" t="s">
        <v>22</v>
      </c>
      <c r="B1259" s="291"/>
      <c r="C1259" s="292">
        <f t="shared" si="39"/>
        <v>0</v>
      </c>
      <c r="D1259" s="284">
        <v>44805</v>
      </c>
      <c r="E1259" s="285"/>
      <c r="F1259" s="285"/>
      <c r="G1259" s="285"/>
      <c r="H1259" s="285"/>
      <c r="I1259" s="285"/>
      <c r="J1259" s="285"/>
      <c r="K1259" s="285"/>
      <c r="L1259" s="285"/>
      <c r="M1259" s="285"/>
      <c r="N1259" s="285"/>
    </row>
    <row r="1260" spans="1:14">
      <c r="A1260" s="290" t="s">
        <v>342</v>
      </c>
      <c r="B1260" s="291"/>
      <c r="C1260" s="292">
        <f t="shared" si="39"/>
        <v>0</v>
      </c>
      <c r="D1260" s="284">
        <v>44805</v>
      </c>
      <c r="E1260" s="285"/>
      <c r="F1260" s="285"/>
      <c r="G1260" s="285"/>
      <c r="H1260" s="285"/>
      <c r="I1260" s="285"/>
      <c r="J1260" s="285"/>
      <c r="K1260" s="285"/>
      <c r="L1260" s="285"/>
      <c r="M1260" s="285"/>
      <c r="N1260" s="285"/>
    </row>
    <row r="1261" spans="1:14">
      <c r="A1261" s="290" t="s">
        <v>23</v>
      </c>
      <c r="B1261" s="291"/>
      <c r="C1261" s="292">
        <f t="shared" si="39"/>
        <v>0</v>
      </c>
      <c r="D1261" s="284">
        <v>44805</v>
      </c>
      <c r="E1261" s="285"/>
      <c r="F1261" s="285"/>
      <c r="G1261" s="285"/>
      <c r="H1261" s="285"/>
      <c r="I1261" s="285"/>
      <c r="J1261" s="285"/>
      <c r="K1261" s="285"/>
      <c r="L1261" s="285"/>
      <c r="M1261" s="285"/>
      <c r="N1261" s="285"/>
    </row>
    <row r="1262" spans="1:14">
      <c r="A1262" s="290" t="s">
        <v>24</v>
      </c>
      <c r="B1262" s="291"/>
      <c r="C1262" s="292">
        <f t="shared" si="39"/>
        <v>0</v>
      </c>
      <c r="D1262" s="284">
        <v>44805</v>
      </c>
      <c r="E1262" s="285"/>
      <c r="F1262" s="285"/>
      <c r="G1262" s="285"/>
      <c r="H1262" s="285"/>
      <c r="I1262" s="285"/>
      <c r="J1262" s="285"/>
      <c r="K1262" s="285"/>
      <c r="L1262" s="285"/>
      <c r="M1262" s="285"/>
      <c r="N1262" s="285"/>
    </row>
    <row r="1263" spans="1:14">
      <c r="A1263" s="290" t="s">
        <v>25</v>
      </c>
      <c r="B1263" s="291"/>
      <c r="C1263" s="292">
        <f t="shared" si="39"/>
        <v>0</v>
      </c>
      <c r="D1263" s="284">
        <v>44805</v>
      </c>
      <c r="E1263" s="285"/>
      <c r="F1263" s="285"/>
      <c r="G1263" s="285"/>
      <c r="H1263" s="285"/>
      <c r="I1263" s="285"/>
      <c r="J1263" s="285"/>
      <c r="K1263" s="285"/>
      <c r="L1263" s="285"/>
      <c r="M1263" s="285"/>
      <c r="N1263" s="285"/>
    </row>
    <row r="1264" spans="1:14">
      <c r="A1264" s="290" t="s">
        <v>26</v>
      </c>
      <c r="B1264" s="291"/>
      <c r="C1264" s="292">
        <f t="shared" si="39"/>
        <v>0</v>
      </c>
      <c r="D1264" s="284">
        <v>44805</v>
      </c>
      <c r="E1264" s="285"/>
      <c r="F1264" s="285"/>
      <c r="G1264" s="285"/>
      <c r="H1264" s="285"/>
      <c r="I1264" s="285"/>
      <c r="J1264" s="285"/>
      <c r="K1264" s="285"/>
      <c r="L1264" s="285"/>
      <c r="M1264" s="285"/>
      <c r="N1264" s="285"/>
    </row>
    <row r="1265" spans="1:14">
      <c r="A1265" s="290" t="s">
        <v>27</v>
      </c>
      <c r="B1265" s="291"/>
      <c r="C1265" s="292">
        <f t="shared" si="39"/>
        <v>0</v>
      </c>
      <c r="D1265" s="284">
        <v>44805</v>
      </c>
      <c r="E1265" s="285"/>
      <c r="F1265" s="285"/>
      <c r="G1265" s="285"/>
      <c r="H1265" s="285"/>
      <c r="I1265" s="285"/>
      <c r="J1265" s="285"/>
      <c r="K1265" s="285"/>
      <c r="L1265" s="285"/>
      <c r="M1265" s="285"/>
      <c r="N1265" s="285"/>
    </row>
    <row r="1266" spans="1:14">
      <c r="A1266" s="290" t="s">
        <v>343</v>
      </c>
      <c r="B1266" s="291"/>
      <c r="C1266" s="292">
        <f t="shared" si="39"/>
        <v>0</v>
      </c>
      <c r="D1266" s="284">
        <v>44805</v>
      </c>
      <c r="E1266" s="285"/>
      <c r="F1266" s="285"/>
      <c r="G1266" s="285"/>
      <c r="H1266" s="285"/>
      <c r="I1266" s="285"/>
      <c r="J1266" s="285"/>
      <c r="K1266" s="285"/>
      <c r="L1266" s="285"/>
      <c r="M1266" s="285"/>
      <c r="N1266" s="285"/>
    </row>
    <row r="1267" spans="1:14">
      <c r="A1267" s="290" t="s">
        <v>344</v>
      </c>
      <c r="B1267" s="291"/>
      <c r="C1267" s="292">
        <f t="shared" si="39"/>
        <v>0</v>
      </c>
      <c r="D1267" s="284">
        <v>44805</v>
      </c>
      <c r="E1267" s="285"/>
      <c r="F1267" s="285"/>
      <c r="G1267" s="285"/>
      <c r="H1267" s="285"/>
      <c r="I1267" s="285"/>
      <c r="J1267" s="285"/>
      <c r="K1267" s="285"/>
      <c r="L1267" s="285"/>
      <c r="M1267" s="285"/>
      <c r="N1267" s="285"/>
    </row>
    <row r="1268" spans="1:14">
      <c r="A1268" s="290" t="s">
        <v>345</v>
      </c>
      <c r="B1268" s="291"/>
      <c r="C1268" s="292">
        <f t="shared" si="39"/>
        <v>0</v>
      </c>
      <c r="D1268" s="284">
        <v>44805</v>
      </c>
      <c r="E1268" s="285"/>
      <c r="F1268" s="285"/>
      <c r="G1268" s="285"/>
      <c r="H1268" s="285"/>
      <c r="I1268" s="285"/>
      <c r="J1268" s="285"/>
      <c r="K1268" s="285"/>
      <c r="L1268" s="285"/>
      <c r="M1268" s="285"/>
      <c r="N1268" s="285"/>
    </row>
    <row r="1269" spans="1:14">
      <c r="A1269" s="290" t="s">
        <v>28</v>
      </c>
      <c r="B1269" s="291"/>
      <c r="C1269" s="292">
        <f t="shared" si="39"/>
        <v>0</v>
      </c>
      <c r="D1269" s="284">
        <v>44805</v>
      </c>
      <c r="E1269" s="285"/>
      <c r="F1269" s="285"/>
      <c r="G1269" s="285"/>
      <c r="H1269" s="285"/>
      <c r="I1269" s="285"/>
      <c r="J1269" s="285"/>
      <c r="K1269" s="285"/>
      <c r="L1269" s="285"/>
      <c r="M1269" s="285"/>
      <c r="N1269" s="285"/>
    </row>
    <row r="1270" spans="1:14">
      <c r="A1270" s="290" t="s">
        <v>29</v>
      </c>
      <c r="B1270" s="291"/>
      <c r="C1270" s="292">
        <f t="shared" si="39"/>
        <v>0</v>
      </c>
      <c r="D1270" s="284">
        <v>44805</v>
      </c>
      <c r="E1270" s="285"/>
      <c r="F1270" s="285"/>
      <c r="G1270" s="285"/>
      <c r="H1270" s="285"/>
      <c r="I1270" s="285"/>
      <c r="J1270" s="285"/>
      <c r="K1270" s="285"/>
      <c r="L1270" s="285"/>
      <c r="M1270" s="285"/>
      <c r="N1270" s="285"/>
    </row>
    <row r="1271" spans="1:14">
      <c r="A1271" s="290" t="s">
        <v>30</v>
      </c>
      <c r="B1271" s="291"/>
      <c r="C1271" s="292">
        <f t="shared" si="39"/>
        <v>0</v>
      </c>
      <c r="D1271" s="284">
        <v>44805</v>
      </c>
      <c r="E1271" s="285"/>
      <c r="F1271" s="285"/>
      <c r="G1271" s="285"/>
      <c r="H1271" s="285"/>
      <c r="I1271" s="285"/>
      <c r="J1271" s="285"/>
      <c r="K1271" s="285"/>
      <c r="L1271" s="285"/>
      <c r="M1271" s="285"/>
      <c r="N1271" s="285"/>
    </row>
    <row r="1272" spans="1:14">
      <c r="A1272" s="290" t="s">
        <v>346</v>
      </c>
      <c r="B1272" s="291"/>
      <c r="C1272" s="292">
        <f t="shared" si="39"/>
        <v>0</v>
      </c>
      <c r="D1272" s="284">
        <v>44805</v>
      </c>
      <c r="E1272" s="285"/>
      <c r="F1272" s="285"/>
      <c r="G1272" s="285"/>
      <c r="H1272" s="285"/>
      <c r="I1272" s="285"/>
      <c r="J1272" s="285"/>
      <c r="K1272" s="285"/>
      <c r="L1272" s="285"/>
      <c r="M1272" s="285"/>
      <c r="N1272" s="285"/>
    </row>
    <row r="1273" spans="1:14">
      <c r="A1273" s="290" t="s">
        <v>347</v>
      </c>
      <c r="B1273" s="291"/>
      <c r="C1273" s="292">
        <f t="shared" si="39"/>
        <v>0</v>
      </c>
      <c r="D1273" s="284">
        <v>44805</v>
      </c>
      <c r="E1273" s="285"/>
      <c r="F1273" s="285"/>
      <c r="G1273" s="285"/>
      <c r="H1273" s="285"/>
      <c r="I1273" s="285"/>
      <c r="J1273" s="285"/>
      <c r="K1273" s="285"/>
      <c r="L1273" s="285"/>
      <c r="M1273" s="285"/>
      <c r="N1273" s="285"/>
    </row>
    <row r="1274" spans="1:14">
      <c r="A1274" s="290" t="s">
        <v>31</v>
      </c>
      <c r="B1274" s="291"/>
      <c r="C1274" s="292">
        <f t="shared" si="39"/>
        <v>0</v>
      </c>
      <c r="D1274" s="284">
        <v>44805</v>
      </c>
      <c r="E1274" s="285"/>
      <c r="F1274" s="285"/>
      <c r="G1274" s="285"/>
      <c r="H1274" s="285"/>
      <c r="I1274" s="285"/>
      <c r="J1274" s="285"/>
      <c r="K1274" s="285"/>
      <c r="L1274" s="285"/>
      <c r="M1274" s="285"/>
      <c r="N1274" s="285"/>
    </row>
    <row r="1275" spans="1:14">
      <c r="A1275" s="290" t="s">
        <v>32</v>
      </c>
      <c r="B1275" s="291"/>
      <c r="C1275" s="292">
        <f t="shared" si="39"/>
        <v>0</v>
      </c>
      <c r="D1275" s="284">
        <v>44805</v>
      </c>
      <c r="E1275" s="285"/>
      <c r="F1275" s="285"/>
      <c r="G1275" s="285"/>
      <c r="H1275" s="285"/>
      <c r="I1275" s="285"/>
      <c r="J1275" s="285"/>
      <c r="K1275" s="285"/>
      <c r="L1275" s="285"/>
      <c r="M1275" s="285"/>
      <c r="N1275" s="285"/>
    </row>
    <row r="1276" spans="1:14">
      <c r="A1276" s="290" t="s">
        <v>33</v>
      </c>
      <c r="B1276" s="291"/>
      <c r="C1276" s="292">
        <f t="shared" si="39"/>
        <v>0</v>
      </c>
      <c r="D1276" s="284">
        <v>44805</v>
      </c>
      <c r="E1276" s="285"/>
      <c r="F1276" s="285"/>
      <c r="G1276" s="285"/>
      <c r="H1276" s="285"/>
      <c r="I1276" s="285"/>
      <c r="J1276" s="285"/>
      <c r="K1276" s="285"/>
      <c r="L1276" s="285"/>
      <c r="M1276" s="285"/>
      <c r="N1276" s="285"/>
    </row>
    <row r="1277" spans="1:14">
      <c r="A1277" s="290" t="s">
        <v>34</v>
      </c>
      <c r="B1277" s="291"/>
      <c r="C1277" s="292">
        <f t="shared" si="39"/>
        <v>0</v>
      </c>
      <c r="D1277" s="284">
        <v>44805</v>
      </c>
      <c r="E1277" s="285"/>
      <c r="F1277" s="285"/>
      <c r="G1277" s="285"/>
      <c r="H1277" s="285"/>
      <c r="I1277" s="285"/>
      <c r="J1277" s="285"/>
      <c r="K1277" s="285"/>
      <c r="L1277" s="285"/>
      <c r="M1277" s="285"/>
      <c r="N1277" s="285"/>
    </row>
    <row r="1278" spans="1:14">
      <c r="A1278" s="293" t="s">
        <v>36</v>
      </c>
      <c r="B1278" s="294">
        <f t="shared" ref="B1278:C1278" si="40">SUM(B1227:B1277)</f>
        <v>0</v>
      </c>
      <c r="C1278" s="294">
        <f t="shared" si="40"/>
        <v>0</v>
      </c>
      <c r="D1278" s="284">
        <v>44805</v>
      </c>
      <c r="E1278" s="285"/>
      <c r="F1278" s="285"/>
      <c r="G1278" s="285"/>
      <c r="H1278" s="285"/>
      <c r="I1278" s="285"/>
      <c r="J1278" s="285"/>
      <c r="K1278" s="285"/>
      <c r="L1278" s="285"/>
      <c r="M1278" s="285"/>
      <c r="N1278" s="285"/>
    </row>
    <row r="1282" spans="1:14">
      <c r="A1282" s="282" t="s">
        <v>401</v>
      </c>
    </row>
    <row r="1283" spans="1:14">
      <c r="A1283" s="314" t="s">
        <v>402</v>
      </c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</row>
    <row r="1284" spans="1:14" ht="63">
      <c r="A1284" s="286" t="s">
        <v>206</v>
      </c>
      <c r="B1284" s="287" t="s">
        <v>207</v>
      </c>
      <c r="C1284" s="287" t="s">
        <v>208</v>
      </c>
      <c r="D1284" s="287" t="s">
        <v>209</v>
      </c>
      <c r="E1284" s="287" t="s">
        <v>210</v>
      </c>
      <c r="F1284" s="287" t="s">
        <v>211</v>
      </c>
      <c r="G1284" s="287" t="s">
        <v>352</v>
      </c>
      <c r="H1284" s="288" t="s">
        <v>212</v>
      </c>
      <c r="I1284" s="287" t="s">
        <v>213</v>
      </c>
      <c r="J1284" s="288" t="s">
        <v>329</v>
      </c>
      <c r="K1284" s="288" t="s">
        <v>353</v>
      </c>
      <c r="L1284" s="288" t="s">
        <v>330</v>
      </c>
      <c r="M1284" s="287" t="s">
        <v>153</v>
      </c>
      <c r="N1284" s="284" t="s">
        <v>356</v>
      </c>
    </row>
    <row r="1285" spans="1:14">
      <c r="A1285" s="290" t="s">
        <v>1</v>
      </c>
      <c r="B1285" s="291"/>
      <c r="C1285" s="291"/>
      <c r="D1285" s="291"/>
      <c r="E1285" s="291"/>
      <c r="F1285" s="291"/>
      <c r="G1285" s="291"/>
      <c r="H1285" s="291"/>
      <c r="I1285" s="291"/>
      <c r="J1285" s="291"/>
      <c r="K1285" s="291"/>
      <c r="L1285" s="291"/>
      <c r="M1285" s="292">
        <f>SUM(B1285:L1285)</f>
        <v>0</v>
      </c>
      <c r="N1285" s="284">
        <v>44835</v>
      </c>
    </row>
    <row r="1286" spans="1:14" ht="15.75" customHeight="1">
      <c r="A1286" s="290" t="s">
        <v>2</v>
      </c>
      <c r="B1286" s="291"/>
      <c r="C1286" s="291"/>
      <c r="D1286" s="291"/>
      <c r="E1286" s="291"/>
      <c r="F1286" s="291"/>
      <c r="G1286" s="291"/>
      <c r="H1286" s="291"/>
      <c r="I1286" s="291"/>
      <c r="J1286" s="291"/>
      <c r="K1286" s="291"/>
      <c r="L1286" s="291"/>
      <c r="M1286" s="292">
        <f t="shared" ref="M1286:M1336" si="41">SUM(B1286:L1286)</f>
        <v>0</v>
      </c>
      <c r="N1286" s="284">
        <v>44835</v>
      </c>
    </row>
    <row r="1287" spans="1:14">
      <c r="A1287" s="290" t="s">
        <v>331</v>
      </c>
      <c r="B1287" s="291"/>
      <c r="C1287" s="291"/>
      <c r="D1287" s="291"/>
      <c r="E1287" s="291"/>
      <c r="F1287" s="291"/>
      <c r="G1287" s="291"/>
      <c r="H1287" s="291"/>
      <c r="I1287" s="291"/>
      <c r="J1287" s="291"/>
      <c r="K1287" s="291"/>
      <c r="L1287" s="291"/>
      <c r="M1287" s="292">
        <f t="shared" si="41"/>
        <v>0</v>
      </c>
      <c r="N1287" s="284">
        <v>44835</v>
      </c>
    </row>
    <row r="1288" spans="1:14">
      <c r="A1288" s="290" t="s">
        <v>3</v>
      </c>
      <c r="B1288" s="291"/>
      <c r="C1288" s="291"/>
      <c r="D1288" s="291"/>
      <c r="E1288" s="291"/>
      <c r="F1288" s="291"/>
      <c r="G1288" s="291"/>
      <c r="H1288" s="291"/>
      <c r="I1288" s="291"/>
      <c r="J1288" s="291"/>
      <c r="K1288" s="291"/>
      <c r="L1288" s="291"/>
      <c r="M1288" s="292">
        <f t="shared" si="41"/>
        <v>0</v>
      </c>
      <c r="N1288" s="284">
        <v>44835</v>
      </c>
    </row>
    <row r="1289" spans="1:14">
      <c r="A1289" s="290" t="s">
        <v>332</v>
      </c>
      <c r="B1289" s="291"/>
      <c r="C1289" s="291"/>
      <c r="D1289" s="291"/>
      <c r="E1289" s="291"/>
      <c r="F1289" s="291"/>
      <c r="G1289" s="291"/>
      <c r="H1289" s="291"/>
      <c r="I1289" s="291"/>
      <c r="J1289" s="291"/>
      <c r="K1289" s="291"/>
      <c r="L1289" s="291"/>
      <c r="M1289" s="292">
        <f t="shared" si="41"/>
        <v>0</v>
      </c>
      <c r="N1289" s="284">
        <v>44835</v>
      </c>
    </row>
    <row r="1290" spans="1:14">
      <c r="A1290" s="290" t="s">
        <v>4</v>
      </c>
      <c r="B1290" s="291"/>
      <c r="C1290" s="291"/>
      <c r="D1290" s="291"/>
      <c r="E1290" s="291"/>
      <c r="F1290" s="291"/>
      <c r="G1290" s="291"/>
      <c r="H1290" s="291"/>
      <c r="I1290" s="291"/>
      <c r="J1290" s="291"/>
      <c r="K1290" s="291"/>
      <c r="L1290" s="291"/>
      <c r="M1290" s="292">
        <f t="shared" si="41"/>
        <v>0</v>
      </c>
      <c r="N1290" s="284">
        <v>44835</v>
      </c>
    </row>
    <row r="1291" spans="1:14">
      <c r="A1291" s="290" t="s">
        <v>5</v>
      </c>
      <c r="B1291" s="291"/>
      <c r="C1291" s="291"/>
      <c r="D1291" s="291"/>
      <c r="E1291" s="291"/>
      <c r="F1291" s="291"/>
      <c r="G1291" s="291"/>
      <c r="H1291" s="291"/>
      <c r="I1291" s="291"/>
      <c r="J1291" s="291"/>
      <c r="K1291" s="291"/>
      <c r="L1291" s="291"/>
      <c r="M1291" s="292">
        <f t="shared" si="41"/>
        <v>0</v>
      </c>
      <c r="N1291" s="284">
        <v>44835</v>
      </c>
    </row>
    <row r="1292" spans="1:14">
      <c r="A1292" s="290" t="s">
        <v>6</v>
      </c>
      <c r="B1292" s="291"/>
      <c r="C1292" s="291"/>
      <c r="D1292" s="291"/>
      <c r="E1292" s="291"/>
      <c r="F1292" s="291"/>
      <c r="G1292" s="291"/>
      <c r="H1292" s="291"/>
      <c r="I1292" s="291"/>
      <c r="J1292" s="291"/>
      <c r="K1292" s="291"/>
      <c r="L1292" s="291"/>
      <c r="M1292" s="292">
        <f t="shared" si="41"/>
        <v>0</v>
      </c>
      <c r="N1292" s="284">
        <v>44835</v>
      </c>
    </row>
    <row r="1293" spans="1:14">
      <c r="A1293" s="290" t="s">
        <v>333</v>
      </c>
      <c r="B1293" s="291"/>
      <c r="C1293" s="291"/>
      <c r="D1293" s="291"/>
      <c r="E1293" s="291"/>
      <c r="F1293" s="291"/>
      <c r="G1293" s="291"/>
      <c r="H1293" s="291"/>
      <c r="I1293" s="291"/>
      <c r="J1293" s="291"/>
      <c r="K1293" s="291"/>
      <c r="L1293" s="291"/>
      <c r="M1293" s="292">
        <f t="shared" si="41"/>
        <v>0</v>
      </c>
      <c r="N1293" s="284">
        <v>44835</v>
      </c>
    </row>
    <row r="1294" spans="1:14">
      <c r="A1294" s="290" t="s">
        <v>334</v>
      </c>
      <c r="B1294" s="291"/>
      <c r="C1294" s="291"/>
      <c r="D1294" s="291"/>
      <c r="E1294" s="291"/>
      <c r="F1294" s="291"/>
      <c r="G1294" s="291"/>
      <c r="H1294" s="291"/>
      <c r="I1294" s="291"/>
      <c r="J1294" s="291"/>
      <c r="K1294" s="291"/>
      <c r="L1294" s="291"/>
      <c r="M1294" s="292">
        <f t="shared" si="41"/>
        <v>0</v>
      </c>
      <c r="N1294" s="284">
        <v>44835</v>
      </c>
    </row>
    <row r="1295" spans="1:14">
      <c r="A1295" s="290" t="s">
        <v>335</v>
      </c>
      <c r="B1295" s="291"/>
      <c r="C1295" s="291"/>
      <c r="D1295" s="291"/>
      <c r="E1295" s="291"/>
      <c r="F1295" s="291"/>
      <c r="G1295" s="291"/>
      <c r="H1295" s="291"/>
      <c r="I1295" s="291"/>
      <c r="J1295" s="291"/>
      <c r="K1295" s="291"/>
      <c r="L1295" s="291"/>
      <c r="M1295" s="292">
        <f t="shared" si="41"/>
        <v>0</v>
      </c>
      <c r="N1295" s="284">
        <v>44835</v>
      </c>
    </row>
    <row r="1296" spans="1:14">
      <c r="A1296" s="290" t="s">
        <v>7</v>
      </c>
      <c r="B1296" s="291"/>
      <c r="C1296" s="291"/>
      <c r="D1296" s="291"/>
      <c r="E1296" s="291"/>
      <c r="F1296" s="291"/>
      <c r="G1296" s="291"/>
      <c r="H1296" s="291"/>
      <c r="I1296" s="291"/>
      <c r="J1296" s="291"/>
      <c r="K1296" s="291"/>
      <c r="L1296" s="291"/>
      <c r="M1296" s="292">
        <f t="shared" si="41"/>
        <v>0</v>
      </c>
      <c r="N1296" s="284">
        <v>44835</v>
      </c>
    </row>
    <row r="1297" spans="1:14">
      <c r="A1297" s="290" t="s">
        <v>336</v>
      </c>
      <c r="B1297" s="291"/>
      <c r="C1297" s="291"/>
      <c r="D1297" s="291"/>
      <c r="E1297" s="291"/>
      <c r="F1297" s="291"/>
      <c r="G1297" s="291"/>
      <c r="H1297" s="291"/>
      <c r="I1297" s="291"/>
      <c r="J1297" s="291"/>
      <c r="K1297" s="291"/>
      <c r="L1297" s="291"/>
      <c r="M1297" s="292">
        <f t="shared" si="41"/>
        <v>0</v>
      </c>
      <c r="N1297" s="284">
        <v>44835</v>
      </c>
    </row>
    <row r="1298" spans="1:14">
      <c r="A1298" s="290" t="s">
        <v>8</v>
      </c>
      <c r="B1298" s="291"/>
      <c r="C1298" s="291"/>
      <c r="D1298" s="291"/>
      <c r="E1298" s="291"/>
      <c r="F1298" s="291"/>
      <c r="G1298" s="291"/>
      <c r="H1298" s="291"/>
      <c r="I1298" s="291"/>
      <c r="J1298" s="291"/>
      <c r="K1298" s="291"/>
      <c r="L1298" s="291"/>
      <c r="M1298" s="292">
        <f t="shared" si="41"/>
        <v>0</v>
      </c>
      <c r="N1298" s="284">
        <v>44835</v>
      </c>
    </row>
    <row r="1299" spans="1:14">
      <c r="A1299" s="290" t="s">
        <v>9</v>
      </c>
      <c r="B1299" s="291"/>
      <c r="C1299" s="291"/>
      <c r="D1299" s="291"/>
      <c r="E1299" s="291"/>
      <c r="F1299" s="291"/>
      <c r="G1299" s="291"/>
      <c r="H1299" s="291"/>
      <c r="I1299" s="291"/>
      <c r="J1299" s="291"/>
      <c r="K1299" s="291"/>
      <c r="L1299" s="291"/>
      <c r="M1299" s="292">
        <f t="shared" si="41"/>
        <v>0</v>
      </c>
      <c r="N1299" s="284">
        <v>44835</v>
      </c>
    </row>
    <row r="1300" spans="1:14">
      <c r="A1300" s="290" t="s">
        <v>337</v>
      </c>
      <c r="B1300" s="291"/>
      <c r="C1300" s="291"/>
      <c r="D1300" s="291"/>
      <c r="E1300" s="291"/>
      <c r="F1300" s="291"/>
      <c r="G1300" s="291"/>
      <c r="H1300" s="291"/>
      <c r="I1300" s="291"/>
      <c r="J1300" s="291"/>
      <c r="K1300" s="291"/>
      <c r="L1300" s="291"/>
      <c r="M1300" s="292">
        <f t="shared" si="41"/>
        <v>0</v>
      </c>
      <c r="N1300" s="284">
        <v>44835</v>
      </c>
    </row>
    <row r="1301" spans="1:14">
      <c r="A1301" s="290" t="s">
        <v>10</v>
      </c>
      <c r="B1301" s="291"/>
      <c r="C1301" s="291"/>
      <c r="D1301" s="291"/>
      <c r="E1301" s="291"/>
      <c r="F1301" s="291"/>
      <c r="G1301" s="291"/>
      <c r="H1301" s="291"/>
      <c r="I1301" s="291"/>
      <c r="J1301" s="291"/>
      <c r="K1301" s="291"/>
      <c r="L1301" s="291"/>
      <c r="M1301" s="292">
        <f t="shared" si="41"/>
        <v>0</v>
      </c>
      <c r="N1301" s="284">
        <v>44835</v>
      </c>
    </row>
    <row r="1302" spans="1:14">
      <c r="A1302" s="290" t="s">
        <v>338</v>
      </c>
      <c r="B1302" s="291"/>
      <c r="C1302" s="291"/>
      <c r="D1302" s="291"/>
      <c r="E1302" s="291"/>
      <c r="F1302" s="291"/>
      <c r="G1302" s="291"/>
      <c r="H1302" s="291"/>
      <c r="I1302" s="291"/>
      <c r="J1302" s="291"/>
      <c r="K1302" s="291"/>
      <c r="L1302" s="291"/>
      <c r="M1302" s="292">
        <f t="shared" si="41"/>
        <v>0</v>
      </c>
      <c r="N1302" s="284">
        <v>44835</v>
      </c>
    </row>
    <row r="1303" spans="1:14">
      <c r="A1303" s="290" t="s">
        <v>11</v>
      </c>
      <c r="B1303" s="291"/>
      <c r="C1303" s="291"/>
      <c r="D1303" s="291"/>
      <c r="E1303" s="291"/>
      <c r="F1303" s="291"/>
      <c r="G1303" s="291"/>
      <c r="H1303" s="291"/>
      <c r="I1303" s="291"/>
      <c r="J1303" s="291"/>
      <c r="K1303" s="291"/>
      <c r="L1303" s="291"/>
      <c r="M1303" s="292">
        <f t="shared" si="41"/>
        <v>0</v>
      </c>
      <c r="N1303" s="284">
        <v>44835</v>
      </c>
    </row>
    <row r="1304" spans="1:14">
      <c r="A1304" s="290" t="s">
        <v>12</v>
      </c>
      <c r="B1304" s="291"/>
      <c r="C1304" s="291"/>
      <c r="D1304" s="291"/>
      <c r="E1304" s="291"/>
      <c r="F1304" s="291"/>
      <c r="G1304" s="291"/>
      <c r="H1304" s="291"/>
      <c r="I1304" s="291"/>
      <c r="J1304" s="291"/>
      <c r="K1304" s="291"/>
      <c r="L1304" s="291"/>
      <c r="M1304" s="292">
        <f t="shared" si="41"/>
        <v>0</v>
      </c>
      <c r="N1304" s="284">
        <v>44835</v>
      </c>
    </row>
    <row r="1305" spans="1:14">
      <c r="A1305" s="290" t="s">
        <v>339</v>
      </c>
      <c r="B1305" s="291"/>
      <c r="C1305" s="291"/>
      <c r="D1305" s="291"/>
      <c r="E1305" s="291"/>
      <c r="F1305" s="291"/>
      <c r="G1305" s="291"/>
      <c r="H1305" s="291"/>
      <c r="I1305" s="291"/>
      <c r="J1305" s="291"/>
      <c r="K1305" s="291"/>
      <c r="L1305" s="291"/>
      <c r="M1305" s="292">
        <f t="shared" si="41"/>
        <v>0</v>
      </c>
      <c r="N1305" s="284">
        <v>44835</v>
      </c>
    </row>
    <row r="1306" spans="1:14">
      <c r="A1306" s="290" t="s">
        <v>13</v>
      </c>
      <c r="B1306" s="291"/>
      <c r="C1306" s="291"/>
      <c r="D1306" s="291"/>
      <c r="E1306" s="291"/>
      <c r="F1306" s="291"/>
      <c r="G1306" s="291"/>
      <c r="H1306" s="291"/>
      <c r="I1306" s="291"/>
      <c r="J1306" s="291"/>
      <c r="K1306" s="291"/>
      <c r="L1306" s="291"/>
      <c r="M1306" s="292">
        <f t="shared" si="41"/>
        <v>0</v>
      </c>
      <c r="N1306" s="284">
        <v>44835</v>
      </c>
    </row>
    <row r="1307" spans="1:14">
      <c r="A1307" s="290" t="s">
        <v>14</v>
      </c>
      <c r="B1307" s="291"/>
      <c r="C1307" s="291"/>
      <c r="D1307" s="291"/>
      <c r="E1307" s="291"/>
      <c r="F1307" s="291"/>
      <c r="G1307" s="291"/>
      <c r="H1307" s="291"/>
      <c r="I1307" s="291"/>
      <c r="J1307" s="291"/>
      <c r="K1307" s="291"/>
      <c r="L1307" s="291"/>
      <c r="M1307" s="292">
        <f t="shared" si="41"/>
        <v>0</v>
      </c>
      <c r="N1307" s="284">
        <v>44835</v>
      </c>
    </row>
    <row r="1308" spans="1:14">
      <c r="A1308" s="290" t="s">
        <v>15</v>
      </c>
      <c r="B1308" s="291"/>
      <c r="C1308" s="291"/>
      <c r="D1308" s="291"/>
      <c r="E1308" s="291"/>
      <c r="F1308" s="291"/>
      <c r="G1308" s="291"/>
      <c r="H1308" s="291"/>
      <c r="I1308" s="291"/>
      <c r="J1308" s="291"/>
      <c r="K1308" s="291"/>
      <c r="L1308" s="291"/>
      <c r="M1308" s="292">
        <f t="shared" si="41"/>
        <v>0</v>
      </c>
      <c r="N1308" s="284">
        <v>44835</v>
      </c>
    </row>
    <row r="1309" spans="1:14">
      <c r="A1309" s="290" t="s">
        <v>16</v>
      </c>
      <c r="B1309" s="291"/>
      <c r="C1309" s="291"/>
      <c r="D1309" s="291"/>
      <c r="E1309" s="291"/>
      <c r="F1309" s="291"/>
      <c r="G1309" s="291"/>
      <c r="H1309" s="291"/>
      <c r="I1309" s="291"/>
      <c r="J1309" s="291"/>
      <c r="K1309" s="291"/>
      <c r="L1309" s="291"/>
      <c r="M1309" s="292">
        <f t="shared" si="41"/>
        <v>0</v>
      </c>
      <c r="N1309" s="284">
        <v>44835</v>
      </c>
    </row>
    <row r="1310" spans="1:14">
      <c r="A1310" s="290" t="s">
        <v>340</v>
      </c>
      <c r="B1310" s="291"/>
      <c r="C1310" s="291"/>
      <c r="D1310" s="291"/>
      <c r="E1310" s="291"/>
      <c r="F1310" s="291"/>
      <c r="G1310" s="291"/>
      <c r="H1310" s="291"/>
      <c r="I1310" s="291"/>
      <c r="J1310" s="291"/>
      <c r="K1310" s="291"/>
      <c r="L1310" s="291"/>
      <c r="M1310" s="292">
        <f t="shared" si="41"/>
        <v>0</v>
      </c>
      <c r="N1310" s="284">
        <v>44835</v>
      </c>
    </row>
    <row r="1311" spans="1:14">
      <c r="A1311" s="290" t="s">
        <v>17</v>
      </c>
      <c r="B1311" s="291"/>
      <c r="C1311" s="291"/>
      <c r="D1311" s="291"/>
      <c r="E1311" s="291"/>
      <c r="F1311" s="291"/>
      <c r="G1311" s="291"/>
      <c r="H1311" s="291"/>
      <c r="I1311" s="291"/>
      <c r="J1311" s="291"/>
      <c r="K1311" s="291"/>
      <c r="L1311" s="291"/>
      <c r="M1311" s="292">
        <f t="shared" si="41"/>
        <v>0</v>
      </c>
      <c r="N1311" s="284">
        <v>44835</v>
      </c>
    </row>
    <row r="1312" spans="1:14">
      <c r="A1312" s="290" t="s">
        <v>18</v>
      </c>
      <c r="B1312" s="291"/>
      <c r="C1312" s="291"/>
      <c r="D1312" s="291"/>
      <c r="E1312" s="291"/>
      <c r="F1312" s="291"/>
      <c r="G1312" s="291"/>
      <c r="H1312" s="291"/>
      <c r="I1312" s="291"/>
      <c r="J1312" s="291"/>
      <c r="K1312" s="291"/>
      <c r="L1312" s="291"/>
      <c r="M1312" s="292">
        <f t="shared" si="41"/>
        <v>0</v>
      </c>
      <c r="N1312" s="284">
        <v>44835</v>
      </c>
    </row>
    <row r="1313" spans="1:14">
      <c r="A1313" s="290" t="s">
        <v>19</v>
      </c>
      <c r="B1313" s="291"/>
      <c r="C1313" s="291"/>
      <c r="D1313" s="291"/>
      <c r="E1313" s="291"/>
      <c r="F1313" s="291"/>
      <c r="G1313" s="291"/>
      <c r="H1313" s="291"/>
      <c r="I1313" s="291"/>
      <c r="J1313" s="291"/>
      <c r="K1313" s="291"/>
      <c r="L1313" s="291"/>
      <c r="M1313" s="292">
        <f t="shared" si="41"/>
        <v>0</v>
      </c>
      <c r="N1313" s="284">
        <v>44835</v>
      </c>
    </row>
    <row r="1314" spans="1:14">
      <c r="A1314" s="290" t="s">
        <v>20</v>
      </c>
      <c r="B1314" s="291"/>
      <c r="C1314" s="291"/>
      <c r="D1314" s="291"/>
      <c r="E1314" s="291"/>
      <c r="F1314" s="291"/>
      <c r="G1314" s="291"/>
      <c r="H1314" s="291"/>
      <c r="I1314" s="291"/>
      <c r="J1314" s="291"/>
      <c r="K1314" s="291"/>
      <c r="L1314" s="291"/>
      <c r="M1314" s="292">
        <f t="shared" si="41"/>
        <v>0</v>
      </c>
      <c r="N1314" s="284">
        <v>44835</v>
      </c>
    </row>
    <row r="1315" spans="1:14">
      <c r="A1315" s="290" t="s">
        <v>341</v>
      </c>
      <c r="B1315" s="291"/>
      <c r="C1315" s="291"/>
      <c r="D1315" s="291"/>
      <c r="E1315" s="291"/>
      <c r="F1315" s="291"/>
      <c r="G1315" s="291"/>
      <c r="H1315" s="291"/>
      <c r="I1315" s="291"/>
      <c r="J1315" s="291"/>
      <c r="K1315" s="291"/>
      <c r="L1315" s="291"/>
      <c r="M1315" s="292">
        <f t="shared" si="41"/>
        <v>0</v>
      </c>
      <c r="N1315" s="284">
        <v>44835</v>
      </c>
    </row>
    <row r="1316" spans="1:14">
      <c r="A1316" s="290" t="s">
        <v>21</v>
      </c>
      <c r="B1316" s="291"/>
      <c r="C1316" s="291"/>
      <c r="D1316" s="291"/>
      <c r="E1316" s="291"/>
      <c r="F1316" s="291"/>
      <c r="G1316" s="291"/>
      <c r="H1316" s="291"/>
      <c r="I1316" s="291"/>
      <c r="J1316" s="291"/>
      <c r="K1316" s="291"/>
      <c r="L1316" s="291"/>
      <c r="M1316" s="292">
        <f t="shared" si="41"/>
        <v>0</v>
      </c>
      <c r="N1316" s="284">
        <v>44835</v>
      </c>
    </row>
    <row r="1317" spans="1:14">
      <c r="A1317" s="290" t="s">
        <v>22</v>
      </c>
      <c r="B1317" s="291"/>
      <c r="C1317" s="291"/>
      <c r="D1317" s="291"/>
      <c r="E1317" s="291"/>
      <c r="F1317" s="291"/>
      <c r="G1317" s="291"/>
      <c r="H1317" s="291"/>
      <c r="I1317" s="291"/>
      <c r="J1317" s="291"/>
      <c r="K1317" s="291"/>
      <c r="L1317" s="291"/>
      <c r="M1317" s="292">
        <f t="shared" si="41"/>
        <v>0</v>
      </c>
      <c r="N1317" s="284">
        <v>44835</v>
      </c>
    </row>
    <row r="1318" spans="1:14">
      <c r="A1318" s="290" t="s">
        <v>342</v>
      </c>
      <c r="B1318" s="291"/>
      <c r="C1318" s="291"/>
      <c r="D1318" s="291"/>
      <c r="E1318" s="291"/>
      <c r="F1318" s="291"/>
      <c r="G1318" s="291"/>
      <c r="H1318" s="291"/>
      <c r="I1318" s="291"/>
      <c r="J1318" s="291"/>
      <c r="K1318" s="291"/>
      <c r="L1318" s="291"/>
      <c r="M1318" s="292">
        <f t="shared" si="41"/>
        <v>0</v>
      </c>
      <c r="N1318" s="284">
        <v>44835</v>
      </c>
    </row>
    <row r="1319" spans="1:14">
      <c r="A1319" s="290" t="s">
        <v>23</v>
      </c>
      <c r="B1319" s="291"/>
      <c r="C1319" s="291"/>
      <c r="D1319" s="291"/>
      <c r="E1319" s="291"/>
      <c r="F1319" s="291"/>
      <c r="G1319" s="291"/>
      <c r="H1319" s="291"/>
      <c r="I1319" s="291"/>
      <c r="J1319" s="291"/>
      <c r="K1319" s="291"/>
      <c r="L1319" s="291"/>
      <c r="M1319" s="292">
        <f t="shared" si="41"/>
        <v>0</v>
      </c>
      <c r="N1319" s="284">
        <v>44835</v>
      </c>
    </row>
    <row r="1320" spans="1:14">
      <c r="A1320" s="290" t="s">
        <v>24</v>
      </c>
      <c r="B1320" s="291"/>
      <c r="C1320" s="291"/>
      <c r="D1320" s="291"/>
      <c r="E1320" s="291"/>
      <c r="F1320" s="291"/>
      <c r="G1320" s="291"/>
      <c r="H1320" s="291"/>
      <c r="I1320" s="291"/>
      <c r="J1320" s="291"/>
      <c r="K1320" s="291"/>
      <c r="L1320" s="291"/>
      <c r="M1320" s="292">
        <f t="shared" si="41"/>
        <v>0</v>
      </c>
      <c r="N1320" s="284">
        <v>44835</v>
      </c>
    </row>
    <row r="1321" spans="1:14">
      <c r="A1321" s="290" t="s">
        <v>25</v>
      </c>
      <c r="B1321" s="291"/>
      <c r="C1321" s="291"/>
      <c r="D1321" s="291"/>
      <c r="E1321" s="291"/>
      <c r="F1321" s="291"/>
      <c r="G1321" s="291"/>
      <c r="H1321" s="291"/>
      <c r="I1321" s="291"/>
      <c r="J1321" s="291"/>
      <c r="K1321" s="291"/>
      <c r="L1321" s="291"/>
      <c r="M1321" s="292">
        <f t="shared" si="41"/>
        <v>0</v>
      </c>
      <c r="N1321" s="284">
        <v>44835</v>
      </c>
    </row>
    <row r="1322" spans="1:14">
      <c r="A1322" s="290" t="s">
        <v>26</v>
      </c>
      <c r="B1322" s="291"/>
      <c r="C1322" s="291"/>
      <c r="D1322" s="291"/>
      <c r="E1322" s="291"/>
      <c r="F1322" s="291"/>
      <c r="G1322" s="291"/>
      <c r="H1322" s="291"/>
      <c r="I1322" s="291"/>
      <c r="J1322" s="291"/>
      <c r="K1322" s="291"/>
      <c r="L1322" s="291"/>
      <c r="M1322" s="292">
        <f t="shared" si="41"/>
        <v>0</v>
      </c>
      <c r="N1322" s="284">
        <v>44835</v>
      </c>
    </row>
    <row r="1323" spans="1:14">
      <c r="A1323" s="290" t="s">
        <v>27</v>
      </c>
      <c r="B1323" s="291"/>
      <c r="C1323" s="291"/>
      <c r="D1323" s="291"/>
      <c r="E1323" s="291"/>
      <c r="F1323" s="291"/>
      <c r="G1323" s="291"/>
      <c r="H1323" s="291"/>
      <c r="I1323" s="291"/>
      <c r="J1323" s="291"/>
      <c r="K1323" s="291"/>
      <c r="L1323" s="291"/>
      <c r="M1323" s="292">
        <f t="shared" si="41"/>
        <v>0</v>
      </c>
      <c r="N1323" s="284">
        <v>44835</v>
      </c>
    </row>
    <row r="1324" spans="1:14">
      <c r="A1324" s="290" t="s">
        <v>343</v>
      </c>
      <c r="B1324" s="291"/>
      <c r="C1324" s="291"/>
      <c r="D1324" s="291"/>
      <c r="E1324" s="291"/>
      <c r="F1324" s="291"/>
      <c r="G1324" s="291"/>
      <c r="H1324" s="291"/>
      <c r="I1324" s="291"/>
      <c r="J1324" s="291"/>
      <c r="K1324" s="291"/>
      <c r="L1324" s="291"/>
      <c r="M1324" s="292">
        <f t="shared" si="41"/>
        <v>0</v>
      </c>
      <c r="N1324" s="284">
        <v>44835</v>
      </c>
    </row>
    <row r="1325" spans="1:14">
      <c r="A1325" s="290" t="s">
        <v>344</v>
      </c>
      <c r="B1325" s="291"/>
      <c r="C1325" s="291"/>
      <c r="D1325" s="291"/>
      <c r="E1325" s="291"/>
      <c r="F1325" s="291"/>
      <c r="G1325" s="291"/>
      <c r="H1325" s="291"/>
      <c r="I1325" s="291"/>
      <c r="J1325" s="291"/>
      <c r="K1325" s="291"/>
      <c r="L1325" s="291"/>
      <c r="M1325" s="292">
        <f t="shared" si="41"/>
        <v>0</v>
      </c>
      <c r="N1325" s="284">
        <v>44835</v>
      </c>
    </row>
    <row r="1326" spans="1:14">
      <c r="A1326" s="290" t="s">
        <v>345</v>
      </c>
      <c r="B1326" s="291"/>
      <c r="C1326" s="291"/>
      <c r="D1326" s="291"/>
      <c r="E1326" s="291"/>
      <c r="F1326" s="291"/>
      <c r="G1326" s="291"/>
      <c r="H1326" s="291"/>
      <c r="I1326" s="291"/>
      <c r="J1326" s="291"/>
      <c r="K1326" s="291"/>
      <c r="L1326" s="291"/>
      <c r="M1326" s="292">
        <f t="shared" si="41"/>
        <v>0</v>
      </c>
      <c r="N1326" s="284">
        <v>44835</v>
      </c>
    </row>
    <row r="1327" spans="1:14">
      <c r="A1327" s="290" t="s">
        <v>28</v>
      </c>
      <c r="B1327" s="291"/>
      <c r="C1327" s="291"/>
      <c r="D1327" s="291"/>
      <c r="E1327" s="291"/>
      <c r="F1327" s="291"/>
      <c r="G1327" s="291"/>
      <c r="H1327" s="291"/>
      <c r="I1327" s="291"/>
      <c r="J1327" s="291"/>
      <c r="K1327" s="291"/>
      <c r="L1327" s="291"/>
      <c r="M1327" s="292">
        <f t="shared" si="41"/>
        <v>0</v>
      </c>
      <c r="N1327" s="284">
        <v>44835</v>
      </c>
    </row>
    <row r="1328" spans="1:14">
      <c r="A1328" s="290" t="s">
        <v>29</v>
      </c>
      <c r="B1328" s="291"/>
      <c r="C1328" s="291"/>
      <c r="D1328" s="291"/>
      <c r="E1328" s="291"/>
      <c r="F1328" s="291"/>
      <c r="G1328" s="291"/>
      <c r="H1328" s="291"/>
      <c r="I1328" s="291"/>
      <c r="J1328" s="291"/>
      <c r="K1328" s="291"/>
      <c r="L1328" s="291"/>
      <c r="M1328" s="292">
        <f t="shared" si="41"/>
        <v>0</v>
      </c>
      <c r="N1328" s="284">
        <v>44835</v>
      </c>
    </row>
    <row r="1329" spans="1:14">
      <c r="A1329" s="290" t="s">
        <v>30</v>
      </c>
      <c r="B1329" s="291"/>
      <c r="C1329" s="291"/>
      <c r="D1329" s="291"/>
      <c r="E1329" s="291"/>
      <c r="F1329" s="291"/>
      <c r="G1329" s="291"/>
      <c r="H1329" s="291"/>
      <c r="I1329" s="291"/>
      <c r="J1329" s="291"/>
      <c r="K1329" s="291"/>
      <c r="L1329" s="291"/>
      <c r="M1329" s="292">
        <f t="shared" si="41"/>
        <v>0</v>
      </c>
      <c r="N1329" s="284">
        <v>44835</v>
      </c>
    </row>
    <row r="1330" spans="1:14">
      <c r="A1330" s="290" t="s">
        <v>346</v>
      </c>
      <c r="B1330" s="291"/>
      <c r="C1330" s="291"/>
      <c r="D1330" s="291"/>
      <c r="E1330" s="291"/>
      <c r="F1330" s="291"/>
      <c r="G1330" s="291"/>
      <c r="H1330" s="291"/>
      <c r="I1330" s="291"/>
      <c r="J1330" s="291"/>
      <c r="K1330" s="291"/>
      <c r="L1330" s="291"/>
      <c r="M1330" s="292">
        <f t="shared" si="41"/>
        <v>0</v>
      </c>
      <c r="N1330" s="284">
        <v>44835</v>
      </c>
    </row>
    <row r="1331" spans="1:14">
      <c r="A1331" s="290" t="s">
        <v>347</v>
      </c>
      <c r="B1331" s="291"/>
      <c r="C1331" s="291"/>
      <c r="D1331" s="291"/>
      <c r="E1331" s="291"/>
      <c r="F1331" s="291"/>
      <c r="G1331" s="291"/>
      <c r="H1331" s="291"/>
      <c r="I1331" s="291"/>
      <c r="J1331" s="291"/>
      <c r="K1331" s="291"/>
      <c r="L1331" s="291"/>
      <c r="M1331" s="292">
        <f t="shared" si="41"/>
        <v>0</v>
      </c>
      <c r="N1331" s="284">
        <v>44835</v>
      </c>
    </row>
    <row r="1332" spans="1:14">
      <c r="A1332" s="290" t="s">
        <v>31</v>
      </c>
      <c r="B1332" s="291"/>
      <c r="C1332" s="291"/>
      <c r="D1332" s="291"/>
      <c r="E1332" s="291"/>
      <c r="F1332" s="291"/>
      <c r="G1332" s="291"/>
      <c r="H1332" s="291"/>
      <c r="I1332" s="291"/>
      <c r="J1332" s="291"/>
      <c r="K1332" s="291"/>
      <c r="L1332" s="291"/>
      <c r="M1332" s="292">
        <f t="shared" si="41"/>
        <v>0</v>
      </c>
      <c r="N1332" s="284">
        <v>44835</v>
      </c>
    </row>
    <row r="1333" spans="1:14">
      <c r="A1333" s="290" t="s">
        <v>32</v>
      </c>
      <c r="B1333" s="291"/>
      <c r="C1333" s="291"/>
      <c r="D1333" s="291"/>
      <c r="E1333" s="291"/>
      <c r="F1333" s="291"/>
      <c r="G1333" s="291"/>
      <c r="H1333" s="291"/>
      <c r="I1333" s="291"/>
      <c r="J1333" s="291"/>
      <c r="K1333" s="291"/>
      <c r="L1333" s="291"/>
      <c r="M1333" s="292">
        <f t="shared" si="41"/>
        <v>0</v>
      </c>
      <c r="N1333" s="284">
        <v>44835</v>
      </c>
    </row>
    <row r="1334" spans="1:14">
      <c r="A1334" s="290" t="s">
        <v>33</v>
      </c>
      <c r="B1334" s="291"/>
      <c r="C1334" s="291"/>
      <c r="D1334" s="291"/>
      <c r="E1334" s="291"/>
      <c r="F1334" s="291"/>
      <c r="G1334" s="291"/>
      <c r="H1334" s="291"/>
      <c r="I1334" s="291"/>
      <c r="J1334" s="291"/>
      <c r="K1334" s="291"/>
      <c r="L1334" s="291"/>
      <c r="M1334" s="292">
        <f t="shared" si="41"/>
        <v>0</v>
      </c>
      <c r="N1334" s="284">
        <v>44835</v>
      </c>
    </row>
    <row r="1335" spans="1:14">
      <c r="A1335" s="290" t="s">
        <v>34</v>
      </c>
      <c r="B1335" s="291"/>
      <c r="C1335" s="291"/>
      <c r="D1335" s="291"/>
      <c r="E1335" s="291"/>
      <c r="F1335" s="291"/>
      <c r="G1335" s="291"/>
      <c r="H1335" s="291"/>
      <c r="I1335" s="291"/>
      <c r="J1335" s="291"/>
      <c r="K1335" s="291"/>
      <c r="L1335" s="291"/>
      <c r="M1335" s="292">
        <f t="shared" si="41"/>
        <v>0</v>
      </c>
      <c r="N1335" s="284">
        <v>44835</v>
      </c>
    </row>
    <row r="1336" spans="1:14">
      <c r="A1336" s="293" t="s">
        <v>36</v>
      </c>
      <c r="B1336" s="294">
        <f t="shared" ref="B1336:L1336" si="42">SUM(B1285:B1335)</f>
        <v>0</v>
      </c>
      <c r="C1336" s="294">
        <f t="shared" si="42"/>
        <v>0</v>
      </c>
      <c r="D1336" s="294">
        <f t="shared" si="42"/>
        <v>0</v>
      </c>
      <c r="E1336" s="294">
        <f t="shared" si="42"/>
        <v>0</v>
      </c>
      <c r="F1336" s="294">
        <f t="shared" si="42"/>
        <v>0</v>
      </c>
      <c r="G1336" s="294">
        <f t="shared" si="42"/>
        <v>0</v>
      </c>
      <c r="H1336" s="294">
        <f t="shared" si="42"/>
        <v>0</v>
      </c>
      <c r="I1336" s="294">
        <f t="shared" si="42"/>
        <v>0</v>
      </c>
      <c r="J1336" s="294">
        <f t="shared" si="42"/>
        <v>0</v>
      </c>
      <c r="K1336" s="294">
        <f t="shared" si="42"/>
        <v>0</v>
      </c>
      <c r="L1336" s="294">
        <f t="shared" si="42"/>
        <v>0</v>
      </c>
      <c r="M1336" s="292">
        <f t="shared" si="41"/>
        <v>0</v>
      </c>
      <c r="N1336" s="284">
        <v>44835</v>
      </c>
    </row>
    <row r="1337" spans="1:14">
      <c r="A1337" s="297" t="s">
        <v>403</v>
      </c>
    </row>
    <row r="1340" spans="1:14">
      <c r="A1340" s="282" t="s">
        <v>404</v>
      </c>
    </row>
    <row r="1341" spans="1:14">
      <c r="A1341" s="314" t="s">
        <v>405</v>
      </c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</row>
    <row r="1342" spans="1:14" ht="63">
      <c r="A1342" s="286" t="s">
        <v>206</v>
      </c>
      <c r="B1342" s="287" t="s">
        <v>207</v>
      </c>
      <c r="C1342" s="287" t="s">
        <v>208</v>
      </c>
      <c r="D1342" s="287" t="s">
        <v>209</v>
      </c>
      <c r="E1342" s="287" t="s">
        <v>210</v>
      </c>
      <c r="F1342" s="287" t="s">
        <v>211</v>
      </c>
      <c r="G1342" s="287" t="s">
        <v>352</v>
      </c>
      <c r="H1342" s="288" t="s">
        <v>212</v>
      </c>
      <c r="I1342" s="287" t="s">
        <v>213</v>
      </c>
      <c r="J1342" s="288" t="s">
        <v>329</v>
      </c>
      <c r="K1342" s="288" t="s">
        <v>353</v>
      </c>
      <c r="L1342" s="288" t="s">
        <v>330</v>
      </c>
      <c r="M1342" s="287" t="s">
        <v>153</v>
      </c>
      <c r="N1342" s="284" t="s">
        <v>356</v>
      </c>
    </row>
    <row r="1343" spans="1:14">
      <c r="A1343" s="290" t="s">
        <v>1</v>
      </c>
      <c r="B1343" s="291"/>
      <c r="C1343" s="291"/>
      <c r="D1343" s="291"/>
      <c r="E1343" s="291"/>
      <c r="F1343" s="291"/>
      <c r="G1343" s="291"/>
      <c r="H1343" s="291"/>
      <c r="I1343" s="291"/>
      <c r="J1343" s="291"/>
      <c r="K1343" s="291"/>
      <c r="L1343" s="291"/>
      <c r="M1343" s="292">
        <f>SUM(B1343:L1343)</f>
        <v>0</v>
      </c>
      <c r="N1343" s="284">
        <v>44835</v>
      </c>
    </row>
    <row r="1344" spans="1:14" ht="15.75" customHeight="1">
      <c r="A1344" s="290" t="s">
        <v>2</v>
      </c>
      <c r="B1344" s="291"/>
      <c r="C1344" s="291"/>
      <c r="D1344" s="291"/>
      <c r="E1344" s="291"/>
      <c r="F1344" s="291"/>
      <c r="G1344" s="291"/>
      <c r="H1344" s="291"/>
      <c r="I1344" s="291"/>
      <c r="J1344" s="291"/>
      <c r="K1344" s="291"/>
      <c r="L1344" s="291"/>
      <c r="M1344" s="292">
        <f t="shared" ref="M1344:M1394" si="43">SUM(B1344:L1344)</f>
        <v>0</v>
      </c>
      <c r="N1344" s="284">
        <v>44835</v>
      </c>
    </row>
    <row r="1345" spans="1:14">
      <c r="A1345" s="290" t="s">
        <v>331</v>
      </c>
      <c r="B1345" s="291"/>
      <c r="C1345" s="291"/>
      <c r="D1345" s="291"/>
      <c r="E1345" s="291"/>
      <c r="F1345" s="291"/>
      <c r="G1345" s="291"/>
      <c r="H1345" s="291"/>
      <c r="I1345" s="291"/>
      <c r="J1345" s="291"/>
      <c r="K1345" s="291"/>
      <c r="L1345" s="291"/>
      <c r="M1345" s="292">
        <f t="shared" si="43"/>
        <v>0</v>
      </c>
      <c r="N1345" s="284">
        <v>44835</v>
      </c>
    </row>
    <row r="1346" spans="1:14">
      <c r="A1346" s="290" t="s">
        <v>3</v>
      </c>
      <c r="B1346" s="291"/>
      <c r="C1346" s="291"/>
      <c r="D1346" s="291"/>
      <c r="E1346" s="291"/>
      <c r="F1346" s="291"/>
      <c r="G1346" s="291"/>
      <c r="H1346" s="291"/>
      <c r="I1346" s="291"/>
      <c r="J1346" s="291"/>
      <c r="K1346" s="291"/>
      <c r="L1346" s="291"/>
      <c r="M1346" s="292">
        <f t="shared" si="43"/>
        <v>0</v>
      </c>
      <c r="N1346" s="284">
        <v>44835</v>
      </c>
    </row>
    <row r="1347" spans="1:14">
      <c r="A1347" s="290" t="s">
        <v>332</v>
      </c>
      <c r="B1347" s="291"/>
      <c r="C1347" s="291"/>
      <c r="D1347" s="291"/>
      <c r="E1347" s="291"/>
      <c r="F1347" s="291"/>
      <c r="G1347" s="291"/>
      <c r="H1347" s="291"/>
      <c r="I1347" s="291"/>
      <c r="J1347" s="291"/>
      <c r="K1347" s="291"/>
      <c r="L1347" s="291"/>
      <c r="M1347" s="292">
        <f t="shared" si="43"/>
        <v>0</v>
      </c>
      <c r="N1347" s="284">
        <v>44835</v>
      </c>
    </row>
    <row r="1348" spans="1:14">
      <c r="A1348" s="290" t="s">
        <v>4</v>
      </c>
      <c r="B1348" s="291"/>
      <c r="C1348" s="291"/>
      <c r="D1348" s="291"/>
      <c r="E1348" s="291"/>
      <c r="F1348" s="291"/>
      <c r="G1348" s="291"/>
      <c r="H1348" s="291"/>
      <c r="I1348" s="291"/>
      <c r="J1348" s="291"/>
      <c r="K1348" s="291"/>
      <c r="L1348" s="291"/>
      <c r="M1348" s="292">
        <f t="shared" si="43"/>
        <v>0</v>
      </c>
      <c r="N1348" s="284">
        <v>44835</v>
      </c>
    </row>
    <row r="1349" spans="1:14">
      <c r="A1349" s="290" t="s">
        <v>5</v>
      </c>
      <c r="B1349" s="291"/>
      <c r="C1349" s="291"/>
      <c r="D1349" s="291"/>
      <c r="E1349" s="291"/>
      <c r="F1349" s="291"/>
      <c r="G1349" s="291"/>
      <c r="H1349" s="291"/>
      <c r="I1349" s="291"/>
      <c r="J1349" s="291"/>
      <c r="K1349" s="291"/>
      <c r="L1349" s="291"/>
      <c r="M1349" s="292">
        <f t="shared" si="43"/>
        <v>0</v>
      </c>
      <c r="N1349" s="284">
        <v>44835</v>
      </c>
    </row>
    <row r="1350" spans="1:14">
      <c r="A1350" s="290" t="s">
        <v>6</v>
      </c>
      <c r="B1350" s="291"/>
      <c r="C1350" s="291"/>
      <c r="D1350" s="291"/>
      <c r="E1350" s="291"/>
      <c r="F1350" s="291"/>
      <c r="G1350" s="291"/>
      <c r="H1350" s="291"/>
      <c r="I1350" s="291"/>
      <c r="J1350" s="291"/>
      <c r="K1350" s="291"/>
      <c r="L1350" s="291"/>
      <c r="M1350" s="292">
        <f t="shared" si="43"/>
        <v>0</v>
      </c>
      <c r="N1350" s="284">
        <v>44835</v>
      </c>
    </row>
    <row r="1351" spans="1:14">
      <c r="A1351" s="290" t="s">
        <v>333</v>
      </c>
      <c r="B1351" s="291"/>
      <c r="C1351" s="291"/>
      <c r="D1351" s="291"/>
      <c r="E1351" s="291"/>
      <c r="F1351" s="291"/>
      <c r="G1351" s="291"/>
      <c r="H1351" s="291"/>
      <c r="I1351" s="291"/>
      <c r="J1351" s="291"/>
      <c r="K1351" s="291"/>
      <c r="L1351" s="291"/>
      <c r="M1351" s="292">
        <f t="shared" si="43"/>
        <v>0</v>
      </c>
      <c r="N1351" s="284">
        <v>44835</v>
      </c>
    </row>
    <row r="1352" spans="1:14">
      <c r="A1352" s="290" t="s">
        <v>334</v>
      </c>
      <c r="B1352" s="291"/>
      <c r="C1352" s="291"/>
      <c r="D1352" s="291"/>
      <c r="E1352" s="291"/>
      <c r="F1352" s="291"/>
      <c r="G1352" s="291"/>
      <c r="H1352" s="291"/>
      <c r="I1352" s="291"/>
      <c r="J1352" s="291"/>
      <c r="K1352" s="291"/>
      <c r="L1352" s="291"/>
      <c r="M1352" s="292">
        <f t="shared" si="43"/>
        <v>0</v>
      </c>
      <c r="N1352" s="284">
        <v>44835</v>
      </c>
    </row>
    <row r="1353" spans="1:14">
      <c r="A1353" s="290" t="s">
        <v>335</v>
      </c>
      <c r="B1353" s="291"/>
      <c r="C1353" s="291"/>
      <c r="D1353" s="291"/>
      <c r="E1353" s="291"/>
      <c r="F1353" s="291"/>
      <c r="G1353" s="291"/>
      <c r="H1353" s="291"/>
      <c r="I1353" s="291"/>
      <c r="J1353" s="291"/>
      <c r="K1353" s="291"/>
      <c r="L1353" s="291"/>
      <c r="M1353" s="292">
        <f t="shared" si="43"/>
        <v>0</v>
      </c>
      <c r="N1353" s="284">
        <v>44835</v>
      </c>
    </row>
    <row r="1354" spans="1:14">
      <c r="A1354" s="290" t="s">
        <v>7</v>
      </c>
      <c r="B1354" s="291"/>
      <c r="C1354" s="291"/>
      <c r="D1354" s="291"/>
      <c r="E1354" s="291"/>
      <c r="F1354" s="291"/>
      <c r="G1354" s="291"/>
      <c r="H1354" s="291"/>
      <c r="I1354" s="291"/>
      <c r="J1354" s="291"/>
      <c r="K1354" s="291"/>
      <c r="L1354" s="291"/>
      <c r="M1354" s="292">
        <f t="shared" si="43"/>
        <v>0</v>
      </c>
      <c r="N1354" s="284">
        <v>44835</v>
      </c>
    </row>
    <row r="1355" spans="1:14">
      <c r="A1355" s="290" t="s">
        <v>336</v>
      </c>
      <c r="B1355" s="291"/>
      <c r="C1355" s="291"/>
      <c r="D1355" s="291"/>
      <c r="E1355" s="291"/>
      <c r="F1355" s="291"/>
      <c r="G1355" s="291"/>
      <c r="H1355" s="291"/>
      <c r="I1355" s="291"/>
      <c r="J1355" s="291"/>
      <c r="K1355" s="291"/>
      <c r="L1355" s="291"/>
      <c r="M1355" s="292">
        <f t="shared" si="43"/>
        <v>0</v>
      </c>
      <c r="N1355" s="284">
        <v>44835</v>
      </c>
    </row>
    <row r="1356" spans="1:14">
      <c r="A1356" s="290" t="s">
        <v>8</v>
      </c>
      <c r="B1356" s="291"/>
      <c r="C1356" s="291"/>
      <c r="D1356" s="291"/>
      <c r="E1356" s="291"/>
      <c r="F1356" s="291"/>
      <c r="G1356" s="291"/>
      <c r="H1356" s="291"/>
      <c r="I1356" s="291"/>
      <c r="J1356" s="291"/>
      <c r="K1356" s="291"/>
      <c r="L1356" s="291"/>
      <c r="M1356" s="292">
        <f t="shared" si="43"/>
        <v>0</v>
      </c>
      <c r="N1356" s="284">
        <v>44835</v>
      </c>
    </row>
    <row r="1357" spans="1:14">
      <c r="A1357" s="290" t="s">
        <v>9</v>
      </c>
      <c r="B1357" s="291"/>
      <c r="C1357" s="291"/>
      <c r="D1357" s="291"/>
      <c r="E1357" s="291"/>
      <c r="F1357" s="291"/>
      <c r="G1357" s="291"/>
      <c r="H1357" s="291"/>
      <c r="I1357" s="291"/>
      <c r="J1357" s="291"/>
      <c r="K1357" s="291"/>
      <c r="L1357" s="291"/>
      <c r="M1357" s="292">
        <f t="shared" si="43"/>
        <v>0</v>
      </c>
      <c r="N1357" s="284">
        <v>44835</v>
      </c>
    </row>
    <row r="1358" spans="1:14">
      <c r="A1358" s="290" t="s">
        <v>337</v>
      </c>
      <c r="B1358" s="291"/>
      <c r="C1358" s="291"/>
      <c r="D1358" s="291"/>
      <c r="E1358" s="291"/>
      <c r="F1358" s="291"/>
      <c r="G1358" s="291"/>
      <c r="H1358" s="291"/>
      <c r="I1358" s="291"/>
      <c r="J1358" s="291"/>
      <c r="K1358" s="291"/>
      <c r="L1358" s="291"/>
      <c r="M1358" s="292">
        <f t="shared" si="43"/>
        <v>0</v>
      </c>
      <c r="N1358" s="284">
        <v>44835</v>
      </c>
    </row>
    <row r="1359" spans="1:14">
      <c r="A1359" s="290" t="s">
        <v>10</v>
      </c>
      <c r="B1359" s="291"/>
      <c r="C1359" s="291"/>
      <c r="D1359" s="291"/>
      <c r="E1359" s="291"/>
      <c r="F1359" s="291"/>
      <c r="G1359" s="291"/>
      <c r="H1359" s="291"/>
      <c r="I1359" s="291"/>
      <c r="J1359" s="291"/>
      <c r="K1359" s="291"/>
      <c r="L1359" s="291"/>
      <c r="M1359" s="292">
        <f t="shared" si="43"/>
        <v>0</v>
      </c>
      <c r="N1359" s="284">
        <v>44835</v>
      </c>
    </row>
    <row r="1360" spans="1:14">
      <c r="A1360" s="290" t="s">
        <v>338</v>
      </c>
      <c r="B1360" s="291"/>
      <c r="C1360" s="291"/>
      <c r="D1360" s="291"/>
      <c r="E1360" s="291"/>
      <c r="F1360" s="291"/>
      <c r="G1360" s="291"/>
      <c r="H1360" s="291"/>
      <c r="I1360" s="291"/>
      <c r="J1360" s="291"/>
      <c r="K1360" s="291"/>
      <c r="L1360" s="291"/>
      <c r="M1360" s="292">
        <f t="shared" si="43"/>
        <v>0</v>
      </c>
      <c r="N1360" s="284">
        <v>44835</v>
      </c>
    </row>
    <row r="1361" spans="1:14">
      <c r="A1361" s="290" t="s">
        <v>11</v>
      </c>
      <c r="B1361" s="291"/>
      <c r="C1361" s="291"/>
      <c r="D1361" s="291"/>
      <c r="E1361" s="291"/>
      <c r="F1361" s="291"/>
      <c r="G1361" s="291"/>
      <c r="H1361" s="291"/>
      <c r="I1361" s="291"/>
      <c r="J1361" s="291"/>
      <c r="K1361" s="291"/>
      <c r="L1361" s="291"/>
      <c r="M1361" s="292">
        <f t="shared" si="43"/>
        <v>0</v>
      </c>
      <c r="N1361" s="284">
        <v>44835</v>
      </c>
    </row>
    <row r="1362" spans="1:14">
      <c r="A1362" s="290" t="s">
        <v>12</v>
      </c>
      <c r="B1362" s="291"/>
      <c r="C1362" s="291"/>
      <c r="D1362" s="291"/>
      <c r="E1362" s="291"/>
      <c r="F1362" s="291"/>
      <c r="G1362" s="291"/>
      <c r="H1362" s="291"/>
      <c r="I1362" s="291"/>
      <c r="J1362" s="291"/>
      <c r="K1362" s="291"/>
      <c r="L1362" s="291"/>
      <c r="M1362" s="292">
        <f t="shared" si="43"/>
        <v>0</v>
      </c>
      <c r="N1362" s="284">
        <v>44835</v>
      </c>
    </row>
    <row r="1363" spans="1:14">
      <c r="A1363" s="290" t="s">
        <v>339</v>
      </c>
      <c r="B1363" s="291"/>
      <c r="C1363" s="291"/>
      <c r="D1363" s="291"/>
      <c r="E1363" s="291"/>
      <c r="F1363" s="291"/>
      <c r="G1363" s="291"/>
      <c r="H1363" s="291"/>
      <c r="I1363" s="291"/>
      <c r="J1363" s="291"/>
      <c r="K1363" s="291"/>
      <c r="L1363" s="291"/>
      <c r="M1363" s="292">
        <f t="shared" si="43"/>
        <v>0</v>
      </c>
      <c r="N1363" s="284">
        <v>44835</v>
      </c>
    </row>
    <row r="1364" spans="1:14">
      <c r="A1364" s="290" t="s">
        <v>13</v>
      </c>
      <c r="B1364" s="291"/>
      <c r="C1364" s="291"/>
      <c r="D1364" s="291"/>
      <c r="E1364" s="291"/>
      <c r="F1364" s="291"/>
      <c r="G1364" s="291"/>
      <c r="H1364" s="291"/>
      <c r="I1364" s="291"/>
      <c r="J1364" s="291"/>
      <c r="K1364" s="291"/>
      <c r="L1364" s="291"/>
      <c r="M1364" s="292">
        <f t="shared" si="43"/>
        <v>0</v>
      </c>
      <c r="N1364" s="284">
        <v>44835</v>
      </c>
    </row>
    <row r="1365" spans="1:14">
      <c r="A1365" s="290" t="s">
        <v>14</v>
      </c>
      <c r="B1365" s="291"/>
      <c r="C1365" s="291"/>
      <c r="D1365" s="291"/>
      <c r="E1365" s="291"/>
      <c r="F1365" s="291"/>
      <c r="G1365" s="291"/>
      <c r="H1365" s="291"/>
      <c r="I1365" s="291"/>
      <c r="J1365" s="291"/>
      <c r="K1365" s="291"/>
      <c r="L1365" s="291"/>
      <c r="M1365" s="292">
        <f t="shared" si="43"/>
        <v>0</v>
      </c>
      <c r="N1365" s="284">
        <v>44835</v>
      </c>
    </row>
    <row r="1366" spans="1:14">
      <c r="A1366" s="290" t="s">
        <v>15</v>
      </c>
      <c r="B1366" s="291"/>
      <c r="C1366" s="291"/>
      <c r="D1366" s="291"/>
      <c r="E1366" s="291"/>
      <c r="F1366" s="291"/>
      <c r="G1366" s="291"/>
      <c r="H1366" s="291"/>
      <c r="I1366" s="291"/>
      <c r="J1366" s="291"/>
      <c r="K1366" s="291"/>
      <c r="L1366" s="291"/>
      <c r="M1366" s="292">
        <f t="shared" si="43"/>
        <v>0</v>
      </c>
      <c r="N1366" s="284">
        <v>44835</v>
      </c>
    </row>
    <row r="1367" spans="1:14">
      <c r="A1367" s="290" t="s">
        <v>16</v>
      </c>
      <c r="B1367" s="291"/>
      <c r="C1367" s="291"/>
      <c r="D1367" s="291"/>
      <c r="E1367" s="291"/>
      <c r="F1367" s="291"/>
      <c r="G1367" s="291"/>
      <c r="H1367" s="291"/>
      <c r="I1367" s="291"/>
      <c r="J1367" s="291"/>
      <c r="K1367" s="291"/>
      <c r="L1367" s="291"/>
      <c r="M1367" s="292">
        <f t="shared" si="43"/>
        <v>0</v>
      </c>
      <c r="N1367" s="284">
        <v>44835</v>
      </c>
    </row>
    <row r="1368" spans="1:14">
      <c r="A1368" s="290" t="s">
        <v>340</v>
      </c>
      <c r="B1368" s="291"/>
      <c r="C1368" s="291"/>
      <c r="D1368" s="291"/>
      <c r="E1368" s="291"/>
      <c r="F1368" s="291"/>
      <c r="G1368" s="291"/>
      <c r="H1368" s="291"/>
      <c r="I1368" s="291"/>
      <c r="J1368" s="291"/>
      <c r="K1368" s="291"/>
      <c r="L1368" s="291"/>
      <c r="M1368" s="292">
        <f t="shared" si="43"/>
        <v>0</v>
      </c>
      <c r="N1368" s="284">
        <v>44835</v>
      </c>
    </row>
    <row r="1369" spans="1:14">
      <c r="A1369" s="290" t="s">
        <v>17</v>
      </c>
      <c r="B1369" s="291"/>
      <c r="C1369" s="291"/>
      <c r="D1369" s="291"/>
      <c r="E1369" s="291"/>
      <c r="F1369" s="291"/>
      <c r="G1369" s="291"/>
      <c r="H1369" s="291"/>
      <c r="I1369" s="291"/>
      <c r="J1369" s="291"/>
      <c r="K1369" s="291"/>
      <c r="L1369" s="291"/>
      <c r="M1369" s="292">
        <f t="shared" si="43"/>
        <v>0</v>
      </c>
      <c r="N1369" s="284">
        <v>44835</v>
      </c>
    </row>
    <row r="1370" spans="1:14">
      <c r="A1370" s="290" t="s">
        <v>18</v>
      </c>
      <c r="B1370" s="291"/>
      <c r="C1370" s="291"/>
      <c r="D1370" s="291"/>
      <c r="E1370" s="291"/>
      <c r="F1370" s="291"/>
      <c r="G1370" s="291"/>
      <c r="H1370" s="291"/>
      <c r="I1370" s="291"/>
      <c r="J1370" s="291"/>
      <c r="K1370" s="291"/>
      <c r="L1370" s="291"/>
      <c r="M1370" s="292">
        <f t="shared" si="43"/>
        <v>0</v>
      </c>
      <c r="N1370" s="284">
        <v>44835</v>
      </c>
    </row>
    <row r="1371" spans="1:14">
      <c r="A1371" s="290" t="s">
        <v>19</v>
      </c>
      <c r="B1371" s="291"/>
      <c r="C1371" s="291"/>
      <c r="D1371" s="291"/>
      <c r="E1371" s="291"/>
      <c r="F1371" s="291"/>
      <c r="G1371" s="291"/>
      <c r="H1371" s="291"/>
      <c r="I1371" s="291"/>
      <c r="J1371" s="291"/>
      <c r="K1371" s="291"/>
      <c r="L1371" s="291"/>
      <c r="M1371" s="292">
        <f t="shared" si="43"/>
        <v>0</v>
      </c>
      <c r="N1371" s="284">
        <v>44835</v>
      </c>
    </row>
    <row r="1372" spans="1:14">
      <c r="A1372" s="290" t="s">
        <v>20</v>
      </c>
      <c r="B1372" s="291"/>
      <c r="C1372" s="291"/>
      <c r="D1372" s="291"/>
      <c r="E1372" s="291"/>
      <c r="F1372" s="291"/>
      <c r="G1372" s="291"/>
      <c r="H1372" s="291"/>
      <c r="I1372" s="291"/>
      <c r="J1372" s="291"/>
      <c r="K1372" s="291"/>
      <c r="L1372" s="291"/>
      <c r="M1372" s="292">
        <f t="shared" si="43"/>
        <v>0</v>
      </c>
      <c r="N1372" s="284">
        <v>44835</v>
      </c>
    </row>
    <row r="1373" spans="1:14">
      <c r="A1373" s="290" t="s">
        <v>341</v>
      </c>
      <c r="B1373" s="291"/>
      <c r="C1373" s="291"/>
      <c r="D1373" s="291"/>
      <c r="E1373" s="291"/>
      <c r="F1373" s="291"/>
      <c r="G1373" s="291"/>
      <c r="H1373" s="291"/>
      <c r="I1373" s="291"/>
      <c r="J1373" s="291"/>
      <c r="K1373" s="291"/>
      <c r="L1373" s="291"/>
      <c r="M1373" s="292">
        <f t="shared" si="43"/>
        <v>0</v>
      </c>
      <c r="N1373" s="284">
        <v>44835</v>
      </c>
    </row>
    <row r="1374" spans="1:14">
      <c r="A1374" s="290" t="s">
        <v>21</v>
      </c>
      <c r="B1374" s="291"/>
      <c r="C1374" s="291"/>
      <c r="D1374" s="291"/>
      <c r="E1374" s="291"/>
      <c r="F1374" s="291"/>
      <c r="G1374" s="291"/>
      <c r="H1374" s="291"/>
      <c r="I1374" s="291"/>
      <c r="J1374" s="291"/>
      <c r="K1374" s="291"/>
      <c r="L1374" s="291"/>
      <c r="M1374" s="292">
        <f t="shared" si="43"/>
        <v>0</v>
      </c>
      <c r="N1374" s="284">
        <v>44835</v>
      </c>
    </row>
    <row r="1375" spans="1:14">
      <c r="A1375" s="290" t="s">
        <v>22</v>
      </c>
      <c r="B1375" s="291"/>
      <c r="C1375" s="291"/>
      <c r="D1375" s="291"/>
      <c r="E1375" s="291"/>
      <c r="F1375" s="291"/>
      <c r="G1375" s="291"/>
      <c r="H1375" s="291"/>
      <c r="I1375" s="291"/>
      <c r="J1375" s="291"/>
      <c r="K1375" s="291"/>
      <c r="L1375" s="291"/>
      <c r="M1375" s="292">
        <f t="shared" si="43"/>
        <v>0</v>
      </c>
      <c r="N1375" s="284">
        <v>44835</v>
      </c>
    </row>
    <row r="1376" spans="1:14">
      <c r="A1376" s="290" t="s">
        <v>342</v>
      </c>
      <c r="B1376" s="291"/>
      <c r="C1376" s="291"/>
      <c r="D1376" s="291"/>
      <c r="E1376" s="291"/>
      <c r="F1376" s="291"/>
      <c r="G1376" s="291"/>
      <c r="H1376" s="291"/>
      <c r="I1376" s="291"/>
      <c r="J1376" s="291"/>
      <c r="K1376" s="291"/>
      <c r="L1376" s="291"/>
      <c r="M1376" s="292">
        <f t="shared" si="43"/>
        <v>0</v>
      </c>
      <c r="N1376" s="284">
        <v>44835</v>
      </c>
    </row>
    <row r="1377" spans="1:14">
      <c r="A1377" s="290" t="s">
        <v>23</v>
      </c>
      <c r="B1377" s="291"/>
      <c r="C1377" s="291"/>
      <c r="D1377" s="291"/>
      <c r="E1377" s="291"/>
      <c r="F1377" s="291"/>
      <c r="G1377" s="291"/>
      <c r="H1377" s="291"/>
      <c r="I1377" s="291"/>
      <c r="J1377" s="291"/>
      <c r="K1377" s="291"/>
      <c r="L1377" s="291"/>
      <c r="M1377" s="292">
        <f t="shared" si="43"/>
        <v>0</v>
      </c>
      <c r="N1377" s="284">
        <v>44835</v>
      </c>
    </row>
    <row r="1378" spans="1:14">
      <c r="A1378" s="290" t="s">
        <v>24</v>
      </c>
      <c r="B1378" s="291"/>
      <c r="C1378" s="291"/>
      <c r="D1378" s="291"/>
      <c r="E1378" s="291"/>
      <c r="F1378" s="291"/>
      <c r="G1378" s="291"/>
      <c r="H1378" s="291"/>
      <c r="I1378" s="291"/>
      <c r="J1378" s="291"/>
      <c r="K1378" s="291"/>
      <c r="L1378" s="291"/>
      <c r="M1378" s="292">
        <f t="shared" si="43"/>
        <v>0</v>
      </c>
      <c r="N1378" s="284">
        <v>44835</v>
      </c>
    </row>
    <row r="1379" spans="1:14">
      <c r="A1379" s="290" t="s">
        <v>25</v>
      </c>
      <c r="B1379" s="291"/>
      <c r="C1379" s="291"/>
      <c r="D1379" s="291"/>
      <c r="E1379" s="291"/>
      <c r="F1379" s="291"/>
      <c r="G1379" s="291"/>
      <c r="H1379" s="291"/>
      <c r="I1379" s="291"/>
      <c r="J1379" s="291"/>
      <c r="K1379" s="291"/>
      <c r="L1379" s="291"/>
      <c r="M1379" s="292">
        <f t="shared" si="43"/>
        <v>0</v>
      </c>
      <c r="N1379" s="284">
        <v>44835</v>
      </c>
    </row>
    <row r="1380" spans="1:14">
      <c r="A1380" s="290" t="s">
        <v>26</v>
      </c>
      <c r="B1380" s="291"/>
      <c r="C1380" s="291"/>
      <c r="D1380" s="291"/>
      <c r="E1380" s="291"/>
      <c r="F1380" s="291"/>
      <c r="G1380" s="291"/>
      <c r="H1380" s="291"/>
      <c r="I1380" s="291"/>
      <c r="J1380" s="291"/>
      <c r="K1380" s="291"/>
      <c r="L1380" s="291"/>
      <c r="M1380" s="292">
        <f t="shared" si="43"/>
        <v>0</v>
      </c>
      <c r="N1380" s="284">
        <v>44835</v>
      </c>
    </row>
    <row r="1381" spans="1:14">
      <c r="A1381" s="290" t="s">
        <v>27</v>
      </c>
      <c r="B1381" s="291"/>
      <c r="C1381" s="291"/>
      <c r="D1381" s="291"/>
      <c r="E1381" s="291"/>
      <c r="F1381" s="291"/>
      <c r="G1381" s="291"/>
      <c r="H1381" s="291"/>
      <c r="I1381" s="291"/>
      <c r="J1381" s="291"/>
      <c r="K1381" s="291"/>
      <c r="L1381" s="291"/>
      <c r="M1381" s="292">
        <f t="shared" si="43"/>
        <v>0</v>
      </c>
      <c r="N1381" s="284">
        <v>44835</v>
      </c>
    </row>
    <row r="1382" spans="1:14">
      <c r="A1382" s="290" t="s">
        <v>343</v>
      </c>
      <c r="B1382" s="291"/>
      <c r="C1382" s="291"/>
      <c r="D1382" s="291"/>
      <c r="E1382" s="291"/>
      <c r="F1382" s="291"/>
      <c r="G1382" s="291"/>
      <c r="H1382" s="291"/>
      <c r="I1382" s="291"/>
      <c r="J1382" s="291"/>
      <c r="K1382" s="291"/>
      <c r="L1382" s="291"/>
      <c r="M1382" s="292">
        <f t="shared" si="43"/>
        <v>0</v>
      </c>
      <c r="N1382" s="284">
        <v>44835</v>
      </c>
    </row>
    <row r="1383" spans="1:14">
      <c r="A1383" s="290" t="s">
        <v>344</v>
      </c>
      <c r="B1383" s="291"/>
      <c r="C1383" s="291"/>
      <c r="D1383" s="291"/>
      <c r="E1383" s="291"/>
      <c r="F1383" s="291"/>
      <c r="G1383" s="291"/>
      <c r="H1383" s="291"/>
      <c r="I1383" s="291"/>
      <c r="J1383" s="291"/>
      <c r="K1383" s="291"/>
      <c r="L1383" s="291"/>
      <c r="M1383" s="292">
        <f t="shared" si="43"/>
        <v>0</v>
      </c>
      <c r="N1383" s="284">
        <v>44835</v>
      </c>
    </row>
    <row r="1384" spans="1:14">
      <c r="A1384" s="290" t="s">
        <v>345</v>
      </c>
      <c r="B1384" s="291"/>
      <c r="C1384" s="291"/>
      <c r="D1384" s="291"/>
      <c r="E1384" s="291"/>
      <c r="F1384" s="291"/>
      <c r="G1384" s="291"/>
      <c r="H1384" s="291"/>
      <c r="I1384" s="291"/>
      <c r="J1384" s="291"/>
      <c r="K1384" s="291"/>
      <c r="L1384" s="291"/>
      <c r="M1384" s="292">
        <f t="shared" si="43"/>
        <v>0</v>
      </c>
      <c r="N1384" s="284">
        <v>44835</v>
      </c>
    </row>
    <row r="1385" spans="1:14">
      <c r="A1385" s="290" t="s">
        <v>28</v>
      </c>
      <c r="B1385" s="291"/>
      <c r="C1385" s="291"/>
      <c r="D1385" s="291"/>
      <c r="E1385" s="291"/>
      <c r="F1385" s="291"/>
      <c r="G1385" s="291"/>
      <c r="H1385" s="291"/>
      <c r="I1385" s="291"/>
      <c r="J1385" s="291"/>
      <c r="K1385" s="291"/>
      <c r="L1385" s="291"/>
      <c r="M1385" s="292">
        <f t="shared" si="43"/>
        <v>0</v>
      </c>
      <c r="N1385" s="284">
        <v>44835</v>
      </c>
    </row>
    <row r="1386" spans="1:14">
      <c r="A1386" s="290" t="s">
        <v>29</v>
      </c>
      <c r="B1386" s="291"/>
      <c r="C1386" s="291"/>
      <c r="D1386" s="291"/>
      <c r="E1386" s="291"/>
      <c r="F1386" s="291"/>
      <c r="G1386" s="291"/>
      <c r="H1386" s="291"/>
      <c r="I1386" s="291"/>
      <c r="J1386" s="291"/>
      <c r="K1386" s="291"/>
      <c r="L1386" s="291"/>
      <c r="M1386" s="292">
        <f t="shared" si="43"/>
        <v>0</v>
      </c>
      <c r="N1386" s="284">
        <v>44835</v>
      </c>
    </row>
    <row r="1387" spans="1:14">
      <c r="A1387" s="290" t="s">
        <v>30</v>
      </c>
      <c r="B1387" s="291"/>
      <c r="C1387" s="291"/>
      <c r="D1387" s="291"/>
      <c r="E1387" s="291"/>
      <c r="F1387" s="291"/>
      <c r="G1387" s="291"/>
      <c r="H1387" s="291"/>
      <c r="I1387" s="291"/>
      <c r="J1387" s="291"/>
      <c r="K1387" s="291"/>
      <c r="L1387" s="291"/>
      <c r="M1387" s="292">
        <f t="shared" si="43"/>
        <v>0</v>
      </c>
      <c r="N1387" s="284">
        <v>44835</v>
      </c>
    </row>
    <row r="1388" spans="1:14">
      <c r="A1388" s="290" t="s">
        <v>346</v>
      </c>
      <c r="B1388" s="291"/>
      <c r="C1388" s="291"/>
      <c r="D1388" s="291"/>
      <c r="E1388" s="291"/>
      <c r="F1388" s="291"/>
      <c r="G1388" s="291"/>
      <c r="H1388" s="291"/>
      <c r="I1388" s="291"/>
      <c r="J1388" s="291"/>
      <c r="K1388" s="291"/>
      <c r="L1388" s="291"/>
      <c r="M1388" s="292">
        <f t="shared" si="43"/>
        <v>0</v>
      </c>
      <c r="N1388" s="284">
        <v>44835</v>
      </c>
    </row>
    <row r="1389" spans="1:14">
      <c r="A1389" s="290" t="s">
        <v>347</v>
      </c>
      <c r="B1389" s="291"/>
      <c r="C1389" s="291"/>
      <c r="D1389" s="291"/>
      <c r="E1389" s="291"/>
      <c r="F1389" s="291"/>
      <c r="G1389" s="291"/>
      <c r="H1389" s="291"/>
      <c r="I1389" s="291"/>
      <c r="J1389" s="291"/>
      <c r="K1389" s="291"/>
      <c r="L1389" s="291"/>
      <c r="M1389" s="292">
        <f t="shared" si="43"/>
        <v>0</v>
      </c>
      <c r="N1389" s="284">
        <v>44835</v>
      </c>
    </row>
    <row r="1390" spans="1:14">
      <c r="A1390" s="290" t="s">
        <v>31</v>
      </c>
      <c r="B1390" s="291"/>
      <c r="C1390" s="291"/>
      <c r="D1390" s="291"/>
      <c r="E1390" s="291"/>
      <c r="F1390" s="291"/>
      <c r="G1390" s="291"/>
      <c r="H1390" s="291"/>
      <c r="I1390" s="291"/>
      <c r="J1390" s="291"/>
      <c r="K1390" s="291"/>
      <c r="L1390" s="291"/>
      <c r="M1390" s="292">
        <f t="shared" si="43"/>
        <v>0</v>
      </c>
      <c r="N1390" s="284">
        <v>44835</v>
      </c>
    </row>
    <row r="1391" spans="1:14">
      <c r="A1391" s="290" t="s">
        <v>32</v>
      </c>
      <c r="B1391" s="291"/>
      <c r="C1391" s="291"/>
      <c r="D1391" s="291"/>
      <c r="E1391" s="291"/>
      <c r="F1391" s="291"/>
      <c r="G1391" s="291"/>
      <c r="H1391" s="291"/>
      <c r="I1391" s="291"/>
      <c r="J1391" s="291"/>
      <c r="K1391" s="291"/>
      <c r="L1391" s="291"/>
      <c r="M1391" s="292">
        <f t="shared" si="43"/>
        <v>0</v>
      </c>
      <c r="N1391" s="284">
        <v>44835</v>
      </c>
    </row>
    <row r="1392" spans="1:14">
      <c r="A1392" s="290" t="s">
        <v>33</v>
      </c>
      <c r="B1392" s="291"/>
      <c r="C1392" s="291"/>
      <c r="D1392" s="291"/>
      <c r="E1392" s="291"/>
      <c r="F1392" s="291"/>
      <c r="G1392" s="291"/>
      <c r="H1392" s="291"/>
      <c r="I1392" s="291"/>
      <c r="J1392" s="291"/>
      <c r="K1392" s="291"/>
      <c r="L1392" s="291"/>
      <c r="M1392" s="292">
        <f t="shared" si="43"/>
        <v>0</v>
      </c>
      <c r="N1392" s="284">
        <v>44835</v>
      </c>
    </row>
    <row r="1393" spans="1:14">
      <c r="A1393" s="290" t="s">
        <v>34</v>
      </c>
      <c r="B1393" s="291"/>
      <c r="C1393" s="291"/>
      <c r="D1393" s="291"/>
      <c r="E1393" s="291"/>
      <c r="F1393" s="291"/>
      <c r="G1393" s="291"/>
      <c r="H1393" s="291"/>
      <c r="I1393" s="291"/>
      <c r="J1393" s="291"/>
      <c r="K1393" s="291"/>
      <c r="L1393" s="291"/>
      <c r="M1393" s="292">
        <f t="shared" si="43"/>
        <v>0</v>
      </c>
      <c r="N1393" s="284">
        <v>44835</v>
      </c>
    </row>
    <row r="1394" spans="1:14">
      <c r="A1394" s="293" t="s">
        <v>36</v>
      </c>
      <c r="B1394" s="294">
        <f t="shared" ref="B1394:L1394" si="44">SUM(B1343:B1393)</f>
        <v>0</v>
      </c>
      <c r="C1394" s="294">
        <f t="shared" si="44"/>
        <v>0</v>
      </c>
      <c r="D1394" s="294">
        <f t="shared" si="44"/>
        <v>0</v>
      </c>
      <c r="E1394" s="294">
        <f t="shared" si="44"/>
        <v>0</v>
      </c>
      <c r="F1394" s="294">
        <f t="shared" si="44"/>
        <v>0</v>
      </c>
      <c r="G1394" s="294">
        <f t="shared" si="44"/>
        <v>0</v>
      </c>
      <c r="H1394" s="294">
        <f t="shared" si="44"/>
        <v>0</v>
      </c>
      <c r="I1394" s="294">
        <f t="shared" si="44"/>
        <v>0</v>
      </c>
      <c r="J1394" s="294">
        <f t="shared" si="44"/>
        <v>0</v>
      </c>
      <c r="K1394" s="294">
        <f t="shared" si="44"/>
        <v>0</v>
      </c>
      <c r="L1394" s="294">
        <f t="shared" si="44"/>
        <v>0</v>
      </c>
      <c r="M1394" s="292">
        <f t="shared" si="43"/>
        <v>0</v>
      </c>
      <c r="N1394" s="284">
        <v>44835</v>
      </c>
    </row>
    <row r="1395" spans="1:14">
      <c r="A1395" s="293"/>
      <c r="B1395" s="294"/>
      <c r="C1395" s="294"/>
      <c r="D1395" s="294"/>
      <c r="E1395" s="294"/>
      <c r="F1395" s="294"/>
      <c r="G1395" s="294"/>
      <c r="H1395" s="294"/>
      <c r="I1395" s="294"/>
      <c r="J1395" s="294"/>
      <c r="K1395" s="294"/>
      <c r="L1395" s="294"/>
      <c r="M1395" s="292"/>
    </row>
    <row r="1396" spans="1:14">
      <c r="A1396" s="293"/>
      <c r="B1396" s="294"/>
      <c r="C1396" s="294"/>
      <c r="D1396" s="294"/>
      <c r="E1396" s="294"/>
      <c r="F1396" s="294"/>
      <c r="G1396" s="294"/>
      <c r="H1396" s="294"/>
      <c r="I1396" s="294"/>
      <c r="J1396" s="294"/>
      <c r="K1396" s="294"/>
      <c r="L1396" s="294"/>
      <c r="M1396" s="292"/>
    </row>
    <row r="1397" spans="1:14">
      <c r="A1397" s="293"/>
      <c r="B1397" s="294"/>
      <c r="C1397" s="294"/>
      <c r="D1397" s="294"/>
      <c r="E1397" s="294"/>
      <c r="F1397" s="294"/>
      <c r="G1397" s="294"/>
      <c r="H1397" s="294"/>
      <c r="I1397" s="294"/>
      <c r="J1397" s="294"/>
      <c r="K1397" s="294"/>
      <c r="L1397" s="294"/>
      <c r="M1397" s="292"/>
    </row>
    <row r="1398" spans="1:14">
      <c r="A1398" s="282" t="s">
        <v>406</v>
      </c>
    </row>
    <row r="1399" spans="1:14" ht="15" customHeight="1">
      <c r="A1399" s="314" t="s">
        <v>407</v>
      </c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</row>
    <row r="1400" spans="1:14" ht="63">
      <c r="A1400" s="286" t="s">
        <v>206</v>
      </c>
      <c r="B1400" s="287" t="s">
        <v>207</v>
      </c>
      <c r="C1400" s="287" t="s">
        <v>153</v>
      </c>
      <c r="D1400" s="284" t="s">
        <v>356</v>
      </c>
      <c r="E1400" s="285"/>
      <c r="F1400" s="285"/>
      <c r="G1400" s="285"/>
      <c r="H1400" s="285"/>
      <c r="I1400" s="285"/>
      <c r="J1400" s="285"/>
      <c r="K1400" s="285"/>
      <c r="L1400" s="285"/>
      <c r="M1400" s="285"/>
      <c r="N1400" s="285"/>
    </row>
    <row r="1401" spans="1:14">
      <c r="A1401" s="290" t="s">
        <v>1</v>
      </c>
      <c r="B1401" s="291"/>
      <c r="C1401" s="292">
        <f t="shared" ref="C1401:C1451" si="45">SUM(B1401:B1401)</f>
        <v>0</v>
      </c>
      <c r="D1401" s="284">
        <v>44835</v>
      </c>
      <c r="E1401" s="285"/>
      <c r="F1401" s="285"/>
      <c r="G1401" s="285"/>
      <c r="H1401" s="285"/>
      <c r="I1401" s="285"/>
      <c r="J1401" s="285"/>
      <c r="K1401" s="285"/>
      <c r="L1401" s="285"/>
      <c r="M1401" s="285"/>
      <c r="N1401" s="285"/>
    </row>
    <row r="1402" spans="1:14" ht="15.75" customHeight="1">
      <c r="A1402" s="290" t="s">
        <v>2</v>
      </c>
      <c r="B1402" s="291"/>
      <c r="C1402" s="292">
        <f t="shared" si="45"/>
        <v>0</v>
      </c>
      <c r="D1402" s="284">
        <v>44835</v>
      </c>
      <c r="E1402" s="285"/>
      <c r="F1402" s="285"/>
      <c r="G1402" s="285"/>
      <c r="H1402" s="285"/>
      <c r="I1402" s="285"/>
      <c r="J1402" s="285"/>
      <c r="K1402" s="285"/>
      <c r="L1402" s="285"/>
      <c r="M1402" s="285"/>
      <c r="N1402" s="285"/>
    </row>
    <row r="1403" spans="1:14">
      <c r="A1403" s="290" t="s">
        <v>331</v>
      </c>
      <c r="B1403" s="291"/>
      <c r="C1403" s="292">
        <f t="shared" si="45"/>
        <v>0</v>
      </c>
      <c r="D1403" s="284">
        <v>44835</v>
      </c>
      <c r="E1403" s="285"/>
      <c r="F1403" s="285"/>
      <c r="G1403" s="285"/>
      <c r="H1403" s="285"/>
      <c r="I1403" s="285"/>
      <c r="J1403" s="285"/>
      <c r="K1403" s="285"/>
      <c r="L1403" s="285"/>
      <c r="M1403" s="285"/>
      <c r="N1403" s="285"/>
    </row>
    <row r="1404" spans="1:14">
      <c r="A1404" s="290" t="s">
        <v>3</v>
      </c>
      <c r="B1404" s="291"/>
      <c r="C1404" s="292">
        <f t="shared" si="45"/>
        <v>0</v>
      </c>
      <c r="D1404" s="284">
        <v>44835</v>
      </c>
      <c r="E1404" s="285"/>
      <c r="F1404" s="285"/>
      <c r="G1404" s="285"/>
      <c r="H1404" s="285"/>
      <c r="I1404" s="285"/>
      <c r="J1404" s="285"/>
      <c r="K1404" s="285"/>
      <c r="L1404" s="285"/>
      <c r="M1404" s="285"/>
      <c r="N1404" s="285"/>
    </row>
    <row r="1405" spans="1:14">
      <c r="A1405" s="290" t="s">
        <v>332</v>
      </c>
      <c r="B1405" s="291"/>
      <c r="C1405" s="292">
        <f t="shared" si="45"/>
        <v>0</v>
      </c>
      <c r="D1405" s="284">
        <v>44835</v>
      </c>
      <c r="E1405" s="285"/>
      <c r="F1405" s="285"/>
      <c r="G1405" s="285"/>
      <c r="H1405" s="285"/>
      <c r="I1405" s="285"/>
      <c r="J1405" s="285"/>
      <c r="K1405" s="285"/>
      <c r="L1405" s="285"/>
      <c r="M1405" s="285"/>
      <c r="N1405" s="285"/>
    </row>
    <row r="1406" spans="1:14">
      <c r="A1406" s="290" t="s">
        <v>4</v>
      </c>
      <c r="B1406" s="291"/>
      <c r="C1406" s="292">
        <f t="shared" si="45"/>
        <v>0</v>
      </c>
      <c r="D1406" s="284">
        <v>44835</v>
      </c>
      <c r="E1406" s="285"/>
      <c r="F1406" s="285"/>
      <c r="G1406" s="285"/>
      <c r="H1406" s="285"/>
      <c r="I1406" s="285"/>
      <c r="J1406" s="285"/>
      <c r="K1406" s="285"/>
      <c r="L1406" s="285"/>
      <c r="M1406" s="285"/>
      <c r="N1406" s="285"/>
    </row>
    <row r="1407" spans="1:14">
      <c r="A1407" s="290" t="s">
        <v>5</v>
      </c>
      <c r="B1407" s="291"/>
      <c r="C1407" s="292">
        <f t="shared" si="45"/>
        <v>0</v>
      </c>
      <c r="D1407" s="284">
        <v>44835</v>
      </c>
      <c r="E1407" s="285"/>
      <c r="F1407" s="285"/>
      <c r="G1407" s="285"/>
      <c r="H1407" s="285"/>
      <c r="I1407" s="285"/>
      <c r="J1407" s="285"/>
      <c r="K1407" s="285"/>
      <c r="L1407" s="285"/>
      <c r="M1407" s="285"/>
      <c r="N1407" s="285"/>
    </row>
    <row r="1408" spans="1:14">
      <c r="A1408" s="290" t="s">
        <v>6</v>
      </c>
      <c r="B1408" s="291"/>
      <c r="C1408" s="292">
        <f t="shared" si="45"/>
        <v>0</v>
      </c>
      <c r="D1408" s="284">
        <v>44835</v>
      </c>
      <c r="E1408" s="285"/>
      <c r="F1408" s="285"/>
      <c r="G1408" s="285"/>
      <c r="H1408" s="285"/>
      <c r="I1408" s="285"/>
      <c r="J1408" s="285"/>
      <c r="K1408" s="285"/>
      <c r="L1408" s="285"/>
      <c r="M1408" s="285"/>
      <c r="N1408" s="285"/>
    </row>
    <row r="1409" spans="1:14">
      <c r="A1409" s="290" t="s">
        <v>333</v>
      </c>
      <c r="B1409" s="291"/>
      <c r="C1409" s="292">
        <f t="shared" si="45"/>
        <v>0</v>
      </c>
      <c r="D1409" s="284">
        <v>44835</v>
      </c>
      <c r="E1409" s="285"/>
      <c r="F1409" s="285"/>
      <c r="G1409" s="285"/>
      <c r="H1409" s="285"/>
      <c r="I1409" s="285"/>
      <c r="J1409" s="285"/>
      <c r="K1409" s="285"/>
      <c r="L1409" s="285"/>
      <c r="M1409" s="285"/>
      <c r="N1409" s="285"/>
    </row>
    <row r="1410" spans="1:14">
      <c r="A1410" s="290" t="s">
        <v>334</v>
      </c>
      <c r="B1410" s="291"/>
      <c r="C1410" s="292">
        <f t="shared" si="45"/>
        <v>0</v>
      </c>
      <c r="D1410" s="284">
        <v>44835</v>
      </c>
      <c r="E1410" s="285"/>
      <c r="F1410" s="285"/>
      <c r="G1410" s="285"/>
      <c r="H1410" s="285"/>
      <c r="I1410" s="285"/>
      <c r="J1410" s="285"/>
      <c r="K1410" s="285"/>
      <c r="L1410" s="285"/>
      <c r="M1410" s="285"/>
      <c r="N1410" s="285"/>
    </row>
    <row r="1411" spans="1:14">
      <c r="A1411" s="290" t="s">
        <v>335</v>
      </c>
      <c r="B1411" s="291"/>
      <c r="C1411" s="292">
        <f t="shared" si="45"/>
        <v>0</v>
      </c>
      <c r="D1411" s="284">
        <v>44835</v>
      </c>
      <c r="E1411" s="285"/>
      <c r="F1411" s="285"/>
      <c r="G1411" s="285"/>
      <c r="H1411" s="285"/>
      <c r="I1411" s="285"/>
      <c r="J1411" s="285"/>
      <c r="K1411" s="285"/>
      <c r="L1411" s="285"/>
      <c r="M1411" s="285"/>
      <c r="N1411" s="285"/>
    </row>
    <row r="1412" spans="1:14">
      <c r="A1412" s="290" t="s">
        <v>7</v>
      </c>
      <c r="B1412" s="291"/>
      <c r="C1412" s="292">
        <f t="shared" si="45"/>
        <v>0</v>
      </c>
      <c r="D1412" s="284">
        <v>44835</v>
      </c>
      <c r="E1412" s="285"/>
      <c r="F1412" s="285"/>
      <c r="G1412" s="285"/>
      <c r="H1412" s="285"/>
      <c r="I1412" s="285"/>
      <c r="J1412" s="285"/>
      <c r="K1412" s="285"/>
      <c r="L1412" s="285"/>
      <c r="M1412" s="285"/>
      <c r="N1412" s="285"/>
    </row>
    <row r="1413" spans="1:14">
      <c r="A1413" s="290" t="s">
        <v>336</v>
      </c>
      <c r="B1413" s="291"/>
      <c r="C1413" s="292">
        <f t="shared" si="45"/>
        <v>0</v>
      </c>
      <c r="D1413" s="284">
        <v>44835</v>
      </c>
      <c r="E1413" s="285"/>
      <c r="F1413" s="285"/>
      <c r="G1413" s="285"/>
      <c r="H1413" s="285"/>
      <c r="I1413" s="285"/>
      <c r="J1413" s="285"/>
      <c r="K1413" s="285"/>
      <c r="L1413" s="285"/>
      <c r="M1413" s="285"/>
      <c r="N1413" s="285"/>
    </row>
    <row r="1414" spans="1:14">
      <c r="A1414" s="290" t="s">
        <v>8</v>
      </c>
      <c r="B1414" s="291"/>
      <c r="C1414" s="292">
        <f t="shared" si="45"/>
        <v>0</v>
      </c>
      <c r="D1414" s="284">
        <v>44835</v>
      </c>
      <c r="E1414" s="285"/>
      <c r="F1414" s="285"/>
      <c r="G1414" s="285"/>
      <c r="H1414" s="285"/>
      <c r="I1414" s="285"/>
      <c r="J1414" s="285"/>
      <c r="K1414" s="285"/>
      <c r="L1414" s="285"/>
      <c r="M1414" s="285"/>
      <c r="N1414" s="285"/>
    </row>
    <row r="1415" spans="1:14">
      <c r="A1415" s="290" t="s">
        <v>9</v>
      </c>
      <c r="B1415" s="291"/>
      <c r="C1415" s="292">
        <f t="shared" si="45"/>
        <v>0</v>
      </c>
      <c r="D1415" s="284">
        <v>44835</v>
      </c>
      <c r="E1415" s="285"/>
      <c r="F1415" s="285"/>
      <c r="G1415" s="285"/>
      <c r="H1415" s="285"/>
      <c r="I1415" s="285"/>
      <c r="J1415" s="285"/>
      <c r="K1415" s="285"/>
      <c r="L1415" s="285"/>
      <c r="M1415" s="285"/>
      <c r="N1415" s="285"/>
    </row>
    <row r="1416" spans="1:14">
      <c r="A1416" s="290" t="s">
        <v>337</v>
      </c>
      <c r="B1416" s="291"/>
      <c r="C1416" s="292">
        <f t="shared" si="45"/>
        <v>0</v>
      </c>
      <c r="D1416" s="284">
        <v>44835</v>
      </c>
      <c r="E1416" s="285"/>
      <c r="F1416" s="285"/>
      <c r="G1416" s="285"/>
      <c r="H1416" s="285"/>
      <c r="I1416" s="285"/>
      <c r="J1416" s="285"/>
      <c r="K1416" s="285"/>
      <c r="L1416" s="285"/>
      <c r="M1416" s="285"/>
      <c r="N1416" s="285"/>
    </row>
    <row r="1417" spans="1:14">
      <c r="A1417" s="290" t="s">
        <v>10</v>
      </c>
      <c r="B1417" s="291"/>
      <c r="C1417" s="292">
        <f t="shared" si="45"/>
        <v>0</v>
      </c>
      <c r="D1417" s="284">
        <v>44835</v>
      </c>
      <c r="E1417" s="285"/>
      <c r="F1417" s="285"/>
      <c r="G1417" s="285"/>
      <c r="H1417" s="285"/>
      <c r="I1417" s="285"/>
      <c r="J1417" s="285"/>
      <c r="K1417" s="285"/>
      <c r="L1417" s="285"/>
      <c r="M1417" s="285"/>
      <c r="N1417" s="285"/>
    </row>
    <row r="1418" spans="1:14">
      <c r="A1418" s="290" t="s">
        <v>338</v>
      </c>
      <c r="B1418" s="291"/>
      <c r="C1418" s="292">
        <f t="shared" si="45"/>
        <v>0</v>
      </c>
      <c r="D1418" s="284">
        <v>44835</v>
      </c>
      <c r="E1418" s="285"/>
      <c r="F1418" s="285"/>
      <c r="G1418" s="285"/>
      <c r="H1418" s="285"/>
      <c r="I1418" s="285"/>
      <c r="J1418" s="285"/>
      <c r="K1418" s="285"/>
      <c r="L1418" s="285"/>
      <c r="M1418" s="285"/>
      <c r="N1418" s="285"/>
    </row>
    <row r="1419" spans="1:14">
      <c r="A1419" s="290" t="s">
        <v>11</v>
      </c>
      <c r="B1419" s="291"/>
      <c r="C1419" s="292">
        <f t="shared" si="45"/>
        <v>0</v>
      </c>
      <c r="D1419" s="284">
        <v>44835</v>
      </c>
      <c r="E1419" s="285"/>
      <c r="F1419" s="285"/>
      <c r="G1419" s="285"/>
      <c r="H1419" s="285"/>
      <c r="I1419" s="285"/>
      <c r="J1419" s="285"/>
      <c r="K1419" s="285"/>
      <c r="L1419" s="285"/>
      <c r="M1419" s="285"/>
      <c r="N1419" s="285"/>
    </row>
    <row r="1420" spans="1:14">
      <c r="A1420" s="290" t="s">
        <v>12</v>
      </c>
      <c r="B1420" s="291"/>
      <c r="C1420" s="292">
        <f t="shared" si="45"/>
        <v>0</v>
      </c>
      <c r="D1420" s="284">
        <v>44835</v>
      </c>
      <c r="E1420" s="285"/>
      <c r="F1420" s="285"/>
      <c r="G1420" s="285"/>
      <c r="H1420" s="285"/>
      <c r="I1420" s="285"/>
      <c r="J1420" s="285"/>
      <c r="K1420" s="285"/>
      <c r="L1420" s="285"/>
      <c r="M1420" s="285"/>
      <c r="N1420" s="285"/>
    </row>
    <row r="1421" spans="1:14">
      <c r="A1421" s="290" t="s">
        <v>339</v>
      </c>
      <c r="B1421" s="291"/>
      <c r="C1421" s="292">
        <f t="shared" si="45"/>
        <v>0</v>
      </c>
      <c r="D1421" s="284">
        <v>44835</v>
      </c>
      <c r="E1421" s="285"/>
      <c r="F1421" s="285"/>
      <c r="G1421" s="285"/>
      <c r="H1421" s="285"/>
      <c r="I1421" s="285"/>
      <c r="J1421" s="285"/>
      <c r="K1421" s="285"/>
      <c r="L1421" s="285"/>
      <c r="M1421" s="285"/>
      <c r="N1421" s="285"/>
    </row>
    <row r="1422" spans="1:14">
      <c r="A1422" s="290" t="s">
        <v>13</v>
      </c>
      <c r="B1422" s="291"/>
      <c r="C1422" s="292">
        <f t="shared" si="45"/>
        <v>0</v>
      </c>
      <c r="D1422" s="284">
        <v>44835</v>
      </c>
      <c r="E1422" s="285"/>
      <c r="F1422" s="285"/>
      <c r="G1422" s="285"/>
      <c r="H1422" s="285"/>
      <c r="I1422" s="285"/>
      <c r="J1422" s="285"/>
      <c r="K1422" s="285"/>
      <c r="L1422" s="285"/>
      <c r="M1422" s="285"/>
      <c r="N1422" s="285"/>
    </row>
    <row r="1423" spans="1:14">
      <c r="A1423" s="290" t="s">
        <v>14</v>
      </c>
      <c r="B1423" s="291"/>
      <c r="C1423" s="292">
        <f t="shared" si="45"/>
        <v>0</v>
      </c>
      <c r="D1423" s="284">
        <v>44835</v>
      </c>
      <c r="E1423" s="285"/>
      <c r="F1423" s="285"/>
      <c r="G1423" s="285"/>
      <c r="H1423" s="285"/>
      <c r="I1423" s="285"/>
      <c r="J1423" s="285"/>
      <c r="K1423" s="285"/>
      <c r="L1423" s="285"/>
      <c r="M1423" s="285"/>
      <c r="N1423" s="285"/>
    </row>
    <row r="1424" spans="1:14">
      <c r="A1424" s="290" t="s">
        <v>15</v>
      </c>
      <c r="B1424" s="291"/>
      <c r="C1424" s="292">
        <f t="shared" si="45"/>
        <v>0</v>
      </c>
      <c r="D1424" s="284">
        <v>44835</v>
      </c>
      <c r="E1424" s="285"/>
      <c r="F1424" s="285"/>
      <c r="G1424" s="285"/>
      <c r="H1424" s="285"/>
      <c r="I1424" s="285"/>
      <c r="J1424" s="285"/>
      <c r="K1424" s="285"/>
      <c r="L1424" s="285"/>
      <c r="M1424" s="285"/>
      <c r="N1424" s="285"/>
    </row>
    <row r="1425" spans="1:14">
      <c r="A1425" s="290" t="s">
        <v>16</v>
      </c>
      <c r="B1425" s="291"/>
      <c r="C1425" s="292">
        <f t="shared" si="45"/>
        <v>0</v>
      </c>
      <c r="D1425" s="284">
        <v>44835</v>
      </c>
      <c r="E1425" s="285"/>
      <c r="F1425" s="285"/>
      <c r="G1425" s="285"/>
      <c r="H1425" s="285"/>
      <c r="I1425" s="285"/>
      <c r="J1425" s="285"/>
      <c r="K1425" s="285"/>
      <c r="L1425" s="285"/>
      <c r="M1425" s="285"/>
      <c r="N1425" s="285"/>
    </row>
    <row r="1426" spans="1:14">
      <c r="A1426" s="290" t="s">
        <v>340</v>
      </c>
      <c r="B1426" s="291"/>
      <c r="C1426" s="292">
        <f t="shared" si="45"/>
        <v>0</v>
      </c>
      <c r="D1426" s="284">
        <v>44835</v>
      </c>
      <c r="E1426" s="285"/>
      <c r="F1426" s="285"/>
      <c r="G1426" s="285"/>
      <c r="H1426" s="285"/>
      <c r="I1426" s="285"/>
      <c r="J1426" s="285"/>
      <c r="K1426" s="285"/>
      <c r="L1426" s="285"/>
      <c r="M1426" s="285"/>
      <c r="N1426" s="285"/>
    </row>
    <row r="1427" spans="1:14">
      <c r="A1427" s="290" t="s">
        <v>17</v>
      </c>
      <c r="B1427" s="291"/>
      <c r="C1427" s="292">
        <f t="shared" si="45"/>
        <v>0</v>
      </c>
      <c r="D1427" s="284">
        <v>44835</v>
      </c>
      <c r="E1427" s="285"/>
      <c r="F1427" s="285"/>
      <c r="G1427" s="285"/>
      <c r="H1427" s="285"/>
      <c r="I1427" s="285"/>
      <c r="J1427" s="285"/>
      <c r="K1427" s="285"/>
      <c r="L1427" s="285"/>
      <c r="M1427" s="285"/>
      <c r="N1427" s="285"/>
    </row>
    <row r="1428" spans="1:14">
      <c r="A1428" s="290" t="s">
        <v>18</v>
      </c>
      <c r="B1428" s="291"/>
      <c r="C1428" s="292">
        <f t="shared" si="45"/>
        <v>0</v>
      </c>
      <c r="D1428" s="284">
        <v>44835</v>
      </c>
      <c r="E1428" s="285"/>
      <c r="F1428" s="285"/>
      <c r="G1428" s="285"/>
      <c r="H1428" s="285"/>
      <c r="I1428" s="285"/>
      <c r="J1428" s="285"/>
      <c r="K1428" s="285"/>
      <c r="L1428" s="285"/>
      <c r="M1428" s="285"/>
      <c r="N1428" s="285"/>
    </row>
    <row r="1429" spans="1:14">
      <c r="A1429" s="290" t="s">
        <v>19</v>
      </c>
      <c r="B1429" s="291"/>
      <c r="C1429" s="292">
        <f t="shared" si="45"/>
        <v>0</v>
      </c>
      <c r="D1429" s="284">
        <v>44835</v>
      </c>
      <c r="E1429" s="285"/>
      <c r="F1429" s="285"/>
      <c r="G1429" s="285"/>
      <c r="H1429" s="285"/>
      <c r="I1429" s="285"/>
      <c r="J1429" s="285"/>
      <c r="K1429" s="285"/>
      <c r="L1429" s="285"/>
      <c r="M1429" s="285"/>
      <c r="N1429" s="285"/>
    </row>
    <row r="1430" spans="1:14">
      <c r="A1430" s="290" t="s">
        <v>20</v>
      </c>
      <c r="B1430" s="291"/>
      <c r="C1430" s="292">
        <f t="shared" si="45"/>
        <v>0</v>
      </c>
      <c r="D1430" s="284">
        <v>44835</v>
      </c>
      <c r="E1430" s="285"/>
      <c r="F1430" s="285"/>
      <c r="G1430" s="285"/>
      <c r="H1430" s="285"/>
      <c r="I1430" s="285"/>
      <c r="J1430" s="285"/>
      <c r="K1430" s="285"/>
      <c r="L1430" s="285"/>
      <c r="M1430" s="285"/>
      <c r="N1430" s="285"/>
    </row>
    <row r="1431" spans="1:14">
      <c r="A1431" s="290" t="s">
        <v>341</v>
      </c>
      <c r="B1431" s="291"/>
      <c r="C1431" s="292">
        <f t="shared" si="45"/>
        <v>0</v>
      </c>
      <c r="D1431" s="284">
        <v>44835</v>
      </c>
      <c r="E1431" s="285"/>
      <c r="F1431" s="285"/>
      <c r="G1431" s="285"/>
      <c r="H1431" s="285"/>
      <c r="I1431" s="285"/>
      <c r="J1431" s="285"/>
      <c r="K1431" s="285"/>
      <c r="L1431" s="285"/>
      <c r="M1431" s="285"/>
      <c r="N1431" s="285"/>
    </row>
    <row r="1432" spans="1:14">
      <c r="A1432" s="290" t="s">
        <v>21</v>
      </c>
      <c r="B1432" s="291"/>
      <c r="C1432" s="292">
        <f t="shared" si="45"/>
        <v>0</v>
      </c>
      <c r="D1432" s="284">
        <v>44835</v>
      </c>
      <c r="E1432" s="285"/>
      <c r="F1432" s="285"/>
      <c r="G1432" s="285"/>
      <c r="H1432" s="285"/>
      <c r="I1432" s="285"/>
      <c r="J1432" s="285"/>
      <c r="K1432" s="285"/>
      <c r="L1432" s="285"/>
      <c r="M1432" s="285"/>
      <c r="N1432" s="285"/>
    </row>
    <row r="1433" spans="1:14">
      <c r="A1433" s="290" t="s">
        <v>22</v>
      </c>
      <c r="B1433" s="291"/>
      <c r="C1433" s="292">
        <f t="shared" si="45"/>
        <v>0</v>
      </c>
      <c r="D1433" s="284">
        <v>44835</v>
      </c>
      <c r="E1433" s="285"/>
      <c r="F1433" s="285"/>
      <c r="G1433" s="285"/>
      <c r="H1433" s="285"/>
      <c r="I1433" s="285"/>
      <c r="J1433" s="285"/>
      <c r="K1433" s="285"/>
      <c r="L1433" s="285"/>
      <c r="M1433" s="285"/>
      <c r="N1433" s="285"/>
    </row>
    <row r="1434" spans="1:14">
      <c r="A1434" s="290" t="s">
        <v>342</v>
      </c>
      <c r="B1434" s="291"/>
      <c r="C1434" s="292">
        <f t="shared" si="45"/>
        <v>0</v>
      </c>
      <c r="D1434" s="284">
        <v>44835</v>
      </c>
      <c r="E1434" s="285"/>
      <c r="F1434" s="285"/>
      <c r="G1434" s="285"/>
      <c r="H1434" s="285"/>
      <c r="I1434" s="285"/>
      <c r="J1434" s="285"/>
      <c r="K1434" s="285"/>
      <c r="L1434" s="285"/>
      <c r="M1434" s="285"/>
      <c r="N1434" s="285"/>
    </row>
    <row r="1435" spans="1:14">
      <c r="A1435" s="290" t="s">
        <v>23</v>
      </c>
      <c r="B1435" s="291"/>
      <c r="C1435" s="292">
        <f t="shared" si="45"/>
        <v>0</v>
      </c>
      <c r="D1435" s="284">
        <v>44835</v>
      </c>
      <c r="E1435" s="285"/>
      <c r="F1435" s="285"/>
      <c r="G1435" s="285"/>
      <c r="H1435" s="285"/>
      <c r="I1435" s="285"/>
      <c r="J1435" s="285"/>
      <c r="K1435" s="285"/>
      <c r="L1435" s="285"/>
      <c r="M1435" s="285"/>
      <c r="N1435" s="285"/>
    </row>
    <row r="1436" spans="1:14">
      <c r="A1436" s="290" t="s">
        <v>24</v>
      </c>
      <c r="B1436" s="291"/>
      <c r="C1436" s="292">
        <f t="shared" si="45"/>
        <v>0</v>
      </c>
      <c r="D1436" s="284">
        <v>44835</v>
      </c>
      <c r="E1436" s="285"/>
      <c r="F1436" s="285"/>
      <c r="G1436" s="285"/>
      <c r="H1436" s="285"/>
      <c r="I1436" s="285"/>
      <c r="J1436" s="285"/>
      <c r="K1436" s="285"/>
      <c r="L1436" s="285"/>
      <c r="M1436" s="285"/>
      <c r="N1436" s="285"/>
    </row>
    <row r="1437" spans="1:14">
      <c r="A1437" s="290" t="s">
        <v>25</v>
      </c>
      <c r="B1437" s="291"/>
      <c r="C1437" s="292">
        <f t="shared" si="45"/>
        <v>0</v>
      </c>
      <c r="D1437" s="284">
        <v>44835</v>
      </c>
      <c r="E1437" s="285"/>
      <c r="F1437" s="285"/>
      <c r="G1437" s="285"/>
      <c r="H1437" s="285"/>
      <c r="I1437" s="285"/>
      <c r="J1437" s="285"/>
      <c r="K1437" s="285"/>
      <c r="L1437" s="285"/>
      <c r="M1437" s="285"/>
      <c r="N1437" s="285"/>
    </row>
    <row r="1438" spans="1:14">
      <c r="A1438" s="290" t="s">
        <v>26</v>
      </c>
      <c r="B1438" s="291"/>
      <c r="C1438" s="292">
        <f t="shared" si="45"/>
        <v>0</v>
      </c>
      <c r="D1438" s="284">
        <v>44835</v>
      </c>
      <c r="E1438" s="285"/>
      <c r="F1438" s="285"/>
      <c r="G1438" s="285"/>
      <c r="H1438" s="285"/>
      <c r="I1438" s="285"/>
      <c r="J1438" s="285"/>
      <c r="K1438" s="285"/>
      <c r="L1438" s="285"/>
      <c r="M1438" s="285"/>
      <c r="N1438" s="285"/>
    </row>
    <row r="1439" spans="1:14">
      <c r="A1439" s="290" t="s">
        <v>27</v>
      </c>
      <c r="B1439" s="291"/>
      <c r="C1439" s="292">
        <f t="shared" si="45"/>
        <v>0</v>
      </c>
      <c r="D1439" s="284">
        <v>44835</v>
      </c>
      <c r="E1439" s="285"/>
      <c r="F1439" s="285"/>
      <c r="G1439" s="285"/>
      <c r="H1439" s="285"/>
      <c r="I1439" s="285"/>
      <c r="J1439" s="285"/>
      <c r="K1439" s="285"/>
      <c r="L1439" s="285"/>
      <c r="M1439" s="285"/>
      <c r="N1439" s="285"/>
    </row>
    <row r="1440" spans="1:14">
      <c r="A1440" s="290" t="s">
        <v>343</v>
      </c>
      <c r="B1440" s="291"/>
      <c r="C1440" s="292">
        <f t="shared" si="45"/>
        <v>0</v>
      </c>
      <c r="D1440" s="284">
        <v>44835</v>
      </c>
      <c r="E1440" s="285"/>
      <c r="F1440" s="285"/>
      <c r="G1440" s="285"/>
      <c r="H1440" s="285"/>
      <c r="I1440" s="285"/>
      <c r="J1440" s="285"/>
      <c r="K1440" s="285"/>
      <c r="L1440" s="285"/>
      <c r="M1440" s="285"/>
      <c r="N1440" s="285"/>
    </row>
    <row r="1441" spans="1:14">
      <c r="A1441" s="290" t="s">
        <v>344</v>
      </c>
      <c r="B1441" s="291"/>
      <c r="C1441" s="292">
        <f t="shared" si="45"/>
        <v>0</v>
      </c>
      <c r="D1441" s="284">
        <v>44835</v>
      </c>
      <c r="E1441" s="285"/>
      <c r="F1441" s="285"/>
      <c r="G1441" s="285"/>
      <c r="H1441" s="285"/>
      <c r="I1441" s="285"/>
      <c r="J1441" s="285"/>
      <c r="K1441" s="285"/>
      <c r="L1441" s="285"/>
      <c r="M1441" s="285"/>
      <c r="N1441" s="285"/>
    </row>
    <row r="1442" spans="1:14">
      <c r="A1442" s="290" t="s">
        <v>345</v>
      </c>
      <c r="B1442" s="291"/>
      <c r="C1442" s="292">
        <f t="shared" si="45"/>
        <v>0</v>
      </c>
      <c r="D1442" s="284">
        <v>44835</v>
      </c>
      <c r="E1442" s="285"/>
      <c r="F1442" s="285"/>
      <c r="G1442" s="285"/>
      <c r="H1442" s="285"/>
      <c r="I1442" s="285"/>
      <c r="J1442" s="285"/>
      <c r="K1442" s="285"/>
      <c r="L1442" s="285"/>
      <c r="M1442" s="285"/>
      <c r="N1442" s="285"/>
    </row>
    <row r="1443" spans="1:14">
      <c r="A1443" s="290" t="s">
        <v>28</v>
      </c>
      <c r="B1443" s="291"/>
      <c r="C1443" s="292">
        <f t="shared" si="45"/>
        <v>0</v>
      </c>
      <c r="D1443" s="284">
        <v>44835</v>
      </c>
      <c r="E1443" s="285"/>
      <c r="F1443" s="285"/>
      <c r="G1443" s="285"/>
      <c r="H1443" s="285"/>
      <c r="I1443" s="285"/>
      <c r="J1443" s="285"/>
      <c r="K1443" s="285"/>
      <c r="L1443" s="285"/>
      <c r="M1443" s="285"/>
      <c r="N1443" s="285"/>
    </row>
    <row r="1444" spans="1:14">
      <c r="A1444" s="290" t="s">
        <v>29</v>
      </c>
      <c r="B1444" s="291"/>
      <c r="C1444" s="292">
        <f t="shared" si="45"/>
        <v>0</v>
      </c>
      <c r="D1444" s="284">
        <v>44835</v>
      </c>
      <c r="E1444" s="285"/>
      <c r="F1444" s="285"/>
      <c r="G1444" s="285"/>
      <c r="H1444" s="285"/>
      <c r="I1444" s="285"/>
      <c r="J1444" s="285"/>
      <c r="K1444" s="285"/>
      <c r="L1444" s="285"/>
      <c r="M1444" s="285"/>
      <c r="N1444" s="285"/>
    </row>
    <row r="1445" spans="1:14">
      <c r="A1445" s="290" t="s">
        <v>30</v>
      </c>
      <c r="B1445" s="291"/>
      <c r="C1445" s="292">
        <f t="shared" si="45"/>
        <v>0</v>
      </c>
      <c r="D1445" s="284">
        <v>44835</v>
      </c>
      <c r="E1445" s="285"/>
      <c r="F1445" s="285"/>
      <c r="G1445" s="285"/>
      <c r="H1445" s="285"/>
      <c r="I1445" s="285"/>
      <c r="J1445" s="285"/>
      <c r="K1445" s="285"/>
      <c r="L1445" s="285"/>
      <c r="M1445" s="285"/>
      <c r="N1445" s="285"/>
    </row>
    <row r="1446" spans="1:14">
      <c r="A1446" s="290" t="s">
        <v>346</v>
      </c>
      <c r="B1446" s="291"/>
      <c r="C1446" s="292">
        <f t="shared" si="45"/>
        <v>0</v>
      </c>
      <c r="D1446" s="284">
        <v>44835</v>
      </c>
      <c r="E1446" s="285"/>
      <c r="F1446" s="285"/>
      <c r="G1446" s="285"/>
      <c r="H1446" s="285"/>
      <c r="I1446" s="285"/>
      <c r="J1446" s="285"/>
      <c r="K1446" s="285"/>
      <c r="L1446" s="285"/>
      <c r="M1446" s="285"/>
      <c r="N1446" s="285"/>
    </row>
    <row r="1447" spans="1:14">
      <c r="A1447" s="290" t="s">
        <v>347</v>
      </c>
      <c r="B1447" s="291"/>
      <c r="C1447" s="292">
        <f t="shared" si="45"/>
        <v>0</v>
      </c>
      <c r="D1447" s="284">
        <v>44835</v>
      </c>
      <c r="E1447" s="285"/>
      <c r="F1447" s="285"/>
      <c r="G1447" s="285"/>
      <c r="H1447" s="285"/>
      <c r="I1447" s="285"/>
      <c r="J1447" s="285"/>
      <c r="K1447" s="285"/>
      <c r="L1447" s="285"/>
      <c r="M1447" s="285"/>
      <c r="N1447" s="285"/>
    </row>
    <row r="1448" spans="1:14">
      <c r="A1448" s="290" t="s">
        <v>31</v>
      </c>
      <c r="B1448" s="291"/>
      <c r="C1448" s="292">
        <f t="shared" si="45"/>
        <v>0</v>
      </c>
      <c r="D1448" s="284">
        <v>44835</v>
      </c>
      <c r="E1448" s="285"/>
      <c r="F1448" s="285"/>
      <c r="G1448" s="285"/>
      <c r="H1448" s="285"/>
      <c r="I1448" s="285"/>
      <c r="J1448" s="285"/>
      <c r="K1448" s="285"/>
      <c r="L1448" s="285"/>
      <c r="M1448" s="285"/>
      <c r="N1448" s="285"/>
    </row>
    <row r="1449" spans="1:14">
      <c r="A1449" s="290" t="s">
        <v>32</v>
      </c>
      <c r="B1449" s="291"/>
      <c r="C1449" s="292">
        <f t="shared" si="45"/>
        <v>0</v>
      </c>
      <c r="D1449" s="284">
        <v>44835</v>
      </c>
      <c r="E1449" s="285"/>
      <c r="F1449" s="285"/>
      <c r="G1449" s="285"/>
      <c r="H1449" s="285"/>
      <c r="I1449" s="285"/>
      <c r="J1449" s="285"/>
      <c r="K1449" s="285"/>
      <c r="L1449" s="285"/>
      <c r="M1449" s="285"/>
      <c r="N1449" s="285"/>
    </row>
    <row r="1450" spans="1:14">
      <c r="A1450" s="290" t="s">
        <v>33</v>
      </c>
      <c r="B1450" s="291"/>
      <c r="C1450" s="292">
        <f t="shared" si="45"/>
        <v>0</v>
      </c>
      <c r="D1450" s="284">
        <v>44835</v>
      </c>
      <c r="E1450" s="285"/>
      <c r="F1450" s="285"/>
      <c r="G1450" s="285"/>
      <c r="H1450" s="285"/>
      <c r="I1450" s="285"/>
      <c r="J1450" s="285"/>
      <c r="K1450" s="285"/>
      <c r="L1450" s="285"/>
      <c r="M1450" s="285"/>
      <c r="N1450" s="285"/>
    </row>
    <row r="1451" spans="1:14">
      <c r="A1451" s="290" t="s">
        <v>34</v>
      </c>
      <c r="B1451" s="291"/>
      <c r="C1451" s="292">
        <f t="shared" si="45"/>
        <v>0</v>
      </c>
      <c r="D1451" s="284">
        <v>44835</v>
      </c>
      <c r="E1451" s="285"/>
      <c r="F1451" s="285"/>
      <c r="G1451" s="285"/>
      <c r="H1451" s="285"/>
      <c r="I1451" s="285"/>
      <c r="J1451" s="285"/>
      <c r="K1451" s="285"/>
      <c r="L1451" s="285"/>
      <c r="M1451" s="285"/>
      <c r="N1451" s="285"/>
    </row>
    <row r="1452" spans="1:14">
      <c r="A1452" s="293" t="s">
        <v>36</v>
      </c>
      <c r="B1452" s="294">
        <f t="shared" ref="B1452:C1452" si="46">SUM(B1401:B1451)</f>
        <v>0</v>
      </c>
      <c r="C1452" s="294">
        <f t="shared" si="46"/>
        <v>0</v>
      </c>
      <c r="D1452" s="284">
        <v>44835</v>
      </c>
      <c r="E1452" s="285"/>
      <c r="F1452" s="285"/>
      <c r="G1452" s="285"/>
      <c r="H1452" s="285"/>
      <c r="I1452" s="285"/>
      <c r="J1452" s="285"/>
      <c r="K1452" s="285"/>
      <c r="L1452" s="285"/>
      <c r="M1452" s="285"/>
      <c r="N1452" s="285"/>
    </row>
    <row r="1456" spans="1:14">
      <c r="A1456" s="282" t="s">
        <v>408</v>
      </c>
    </row>
    <row r="1457" spans="1:14" ht="15" customHeight="1">
      <c r="A1457" s="314" t="s">
        <v>409</v>
      </c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</row>
    <row r="1458" spans="1:14" ht="63">
      <c r="A1458" s="286" t="s">
        <v>206</v>
      </c>
      <c r="B1458" s="287" t="s">
        <v>207</v>
      </c>
      <c r="C1458" s="287" t="s">
        <v>208</v>
      </c>
      <c r="D1458" s="287" t="s">
        <v>209</v>
      </c>
      <c r="E1458" s="287" t="s">
        <v>210</v>
      </c>
      <c r="F1458" s="287" t="s">
        <v>211</v>
      </c>
      <c r="G1458" s="287" t="s">
        <v>352</v>
      </c>
      <c r="H1458" s="288" t="s">
        <v>212</v>
      </c>
      <c r="I1458" s="287" t="s">
        <v>213</v>
      </c>
      <c r="J1458" s="288" t="s">
        <v>329</v>
      </c>
      <c r="K1458" s="288" t="s">
        <v>353</v>
      </c>
      <c r="L1458" s="288" t="s">
        <v>330</v>
      </c>
      <c r="M1458" s="287" t="s">
        <v>153</v>
      </c>
      <c r="N1458" s="284" t="s">
        <v>356</v>
      </c>
    </row>
    <row r="1459" spans="1:14">
      <c r="A1459" s="290" t="s">
        <v>1</v>
      </c>
      <c r="B1459" s="291"/>
      <c r="C1459" s="291"/>
      <c r="D1459" s="291"/>
      <c r="E1459" s="291"/>
      <c r="F1459" s="291"/>
      <c r="G1459" s="291"/>
      <c r="H1459" s="291"/>
      <c r="I1459" s="291"/>
      <c r="J1459" s="291"/>
      <c r="K1459" s="291"/>
      <c r="L1459" s="291"/>
      <c r="M1459" s="292">
        <f t="shared" ref="M1459:M1510" si="47">SUM(B1459:L1459)</f>
        <v>0</v>
      </c>
      <c r="N1459" s="284">
        <v>44835</v>
      </c>
    </row>
    <row r="1460" spans="1:14">
      <c r="A1460" s="290" t="s">
        <v>2</v>
      </c>
      <c r="B1460" s="291"/>
      <c r="C1460" s="291"/>
      <c r="D1460" s="291"/>
      <c r="E1460" s="291"/>
      <c r="F1460" s="291"/>
      <c r="G1460" s="291"/>
      <c r="H1460" s="291"/>
      <c r="I1460" s="291"/>
      <c r="J1460" s="291"/>
      <c r="K1460" s="291"/>
      <c r="L1460" s="291"/>
      <c r="M1460" s="292">
        <f t="shared" si="47"/>
        <v>0</v>
      </c>
      <c r="N1460" s="284">
        <v>44835</v>
      </c>
    </row>
    <row r="1461" spans="1:14">
      <c r="A1461" s="290" t="s">
        <v>331</v>
      </c>
      <c r="B1461" s="291"/>
      <c r="C1461" s="291"/>
      <c r="D1461" s="291"/>
      <c r="E1461" s="291"/>
      <c r="F1461" s="291"/>
      <c r="G1461" s="291"/>
      <c r="H1461" s="291"/>
      <c r="I1461" s="291"/>
      <c r="J1461" s="291"/>
      <c r="K1461" s="291"/>
      <c r="L1461" s="291"/>
      <c r="M1461" s="292">
        <f t="shared" si="47"/>
        <v>0</v>
      </c>
      <c r="N1461" s="284">
        <v>44835</v>
      </c>
    </row>
    <row r="1462" spans="1:14">
      <c r="A1462" s="290" t="s">
        <v>3</v>
      </c>
      <c r="B1462" s="291"/>
      <c r="C1462" s="291"/>
      <c r="D1462" s="291"/>
      <c r="E1462" s="291"/>
      <c r="F1462" s="291"/>
      <c r="G1462" s="291"/>
      <c r="H1462" s="291"/>
      <c r="I1462" s="291"/>
      <c r="J1462" s="291"/>
      <c r="K1462" s="291"/>
      <c r="L1462" s="291"/>
      <c r="M1462" s="292">
        <f t="shared" si="47"/>
        <v>0</v>
      </c>
      <c r="N1462" s="284">
        <v>44835</v>
      </c>
    </row>
    <row r="1463" spans="1:14">
      <c r="A1463" s="290" t="s">
        <v>332</v>
      </c>
      <c r="B1463" s="291"/>
      <c r="C1463" s="291"/>
      <c r="D1463" s="291"/>
      <c r="E1463" s="291"/>
      <c r="F1463" s="291"/>
      <c r="G1463" s="291"/>
      <c r="H1463" s="291"/>
      <c r="I1463" s="291"/>
      <c r="J1463" s="291"/>
      <c r="K1463" s="291"/>
      <c r="L1463" s="291"/>
      <c r="M1463" s="292">
        <f t="shared" si="47"/>
        <v>0</v>
      </c>
      <c r="N1463" s="284">
        <v>44835</v>
      </c>
    </row>
    <row r="1464" spans="1:14">
      <c r="A1464" s="290" t="s">
        <v>4</v>
      </c>
      <c r="B1464" s="291"/>
      <c r="C1464" s="291"/>
      <c r="D1464" s="291"/>
      <c r="E1464" s="291"/>
      <c r="F1464" s="291"/>
      <c r="G1464" s="291"/>
      <c r="H1464" s="291"/>
      <c r="I1464" s="291"/>
      <c r="J1464" s="291"/>
      <c r="K1464" s="291"/>
      <c r="L1464" s="291"/>
      <c r="M1464" s="292">
        <f t="shared" si="47"/>
        <v>0</v>
      </c>
      <c r="N1464" s="284">
        <v>44835</v>
      </c>
    </row>
    <row r="1465" spans="1:14">
      <c r="A1465" s="290" t="s">
        <v>5</v>
      </c>
      <c r="B1465" s="291"/>
      <c r="C1465" s="291"/>
      <c r="D1465" s="291"/>
      <c r="E1465" s="291"/>
      <c r="F1465" s="291"/>
      <c r="G1465" s="291"/>
      <c r="H1465" s="291"/>
      <c r="I1465" s="291"/>
      <c r="J1465" s="291"/>
      <c r="K1465" s="291"/>
      <c r="L1465" s="291"/>
      <c r="M1465" s="292">
        <f t="shared" si="47"/>
        <v>0</v>
      </c>
      <c r="N1465" s="284">
        <v>44835</v>
      </c>
    </row>
    <row r="1466" spans="1:14">
      <c r="A1466" s="290" t="s">
        <v>6</v>
      </c>
      <c r="B1466" s="291"/>
      <c r="C1466" s="291"/>
      <c r="D1466" s="291"/>
      <c r="E1466" s="291"/>
      <c r="F1466" s="291"/>
      <c r="G1466" s="291"/>
      <c r="H1466" s="291"/>
      <c r="I1466" s="291"/>
      <c r="J1466" s="291"/>
      <c r="K1466" s="291"/>
      <c r="L1466" s="291"/>
      <c r="M1466" s="292">
        <f t="shared" si="47"/>
        <v>0</v>
      </c>
      <c r="N1466" s="284">
        <v>44835</v>
      </c>
    </row>
    <row r="1467" spans="1:14">
      <c r="A1467" s="290" t="s">
        <v>333</v>
      </c>
      <c r="B1467" s="291"/>
      <c r="C1467" s="291"/>
      <c r="D1467" s="291"/>
      <c r="E1467" s="291"/>
      <c r="F1467" s="291"/>
      <c r="G1467" s="291"/>
      <c r="H1467" s="291"/>
      <c r="I1467" s="291"/>
      <c r="J1467" s="291"/>
      <c r="K1467" s="291"/>
      <c r="L1467" s="291"/>
      <c r="M1467" s="292">
        <f t="shared" si="47"/>
        <v>0</v>
      </c>
      <c r="N1467" s="284">
        <v>44835</v>
      </c>
    </row>
    <row r="1468" spans="1:14">
      <c r="A1468" s="290" t="s">
        <v>334</v>
      </c>
      <c r="B1468" s="291"/>
      <c r="C1468" s="291"/>
      <c r="D1468" s="291"/>
      <c r="E1468" s="291"/>
      <c r="F1468" s="291"/>
      <c r="G1468" s="291"/>
      <c r="H1468" s="291"/>
      <c r="I1468" s="291"/>
      <c r="J1468" s="291"/>
      <c r="K1468" s="291"/>
      <c r="L1468" s="291"/>
      <c r="M1468" s="292">
        <f t="shared" si="47"/>
        <v>0</v>
      </c>
      <c r="N1468" s="284">
        <v>44835</v>
      </c>
    </row>
    <row r="1469" spans="1:14">
      <c r="A1469" s="290" t="s">
        <v>335</v>
      </c>
      <c r="B1469" s="291"/>
      <c r="C1469" s="291"/>
      <c r="D1469" s="291"/>
      <c r="E1469" s="291"/>
      <c r="F1469" s="291"/>
      <c r="G1469" s="291"/>
      <c r="H1469" s="291"/>
      <c r="I1469" s="291"/>
      <c r="J1469" s="291"/>
      <c r="K1469" s="291"/>
      <c r="L1469" s="291"/>
      <c r="M1469" s="292">
        <f t="shared" si="47"/>
        <v>0</v>
      </c>
      <c r="N1469" s="284">
        <v>44835</v>
      </c>
    </row>
    <row r="1470" spans="1:14">
      <c r="A1470" s="290" t="s">
        <v>7</v>
      </c>
      <c r="B1470" s="291"/>
      <c r="C1470" s="291"/>
      <c r="D1470" s="291"/>
      <c r="E1470" s="291"/>
      <c r="F1470" s="291"/>
      <c r="G1470" s="291"/>
      <c r="H1470" s="291"/>
      <c r="I1470" s="291"/>
      <c r="J1470" s="291"/>
      <c r="K1470" s="291"/>
      <c r="L1470" s="291"/>
      <c r="M1470" s="292">
        <f t="shared" si="47"/>
        <v>0</v>
      </c>
      <c r="N1470" s="284">
        <v>44835</v>
      </c>
    </row>
    <row r="1471" spans="1:14">
      <c r="A1471" s="290" t="s">
        <v>336</v>
      </c>
      <c r="B1471" s="291"/>
      <c r="C1471" s="291"/>
      <c r="D1471" s="291"/>
      <c r="E1471" s="291"/>
      <c r="F1471" s="291"/>
      <c r="G1471" s="291"/>
      <c r="H1471" s="291"/>
      <c r="I1471" s="291"/>
      <c r="J1471" s="291"/>
      <c r="K1471" s="291"/>
      <c r="L1471" s="291"/>
      <c r="M1471" s="292">
        <f t="shared" si="47"/>
        <v>0</v>
      </c>
      <c r="N1471" s="284">
        <v>44835</v>
      </c>
    </row>
    <row r="1472" spans="1:14">
      <c r="A1472" s="290" t="s">
        <v>8</v>
      </c>
      <c r="B1472" s="291"/>
      <c r="C1472" s="291"/>
      <c r="D1472" s="291"/>
      <c r="E1472" s="291"/>
      <c r="F1472" s="291"/>
      <c r="G1472" s="291"/>
      <c r="H1472" s="291"/>
      <c r="I1472" s="291"/>
      <c r="J1472" s="291"/>
      <c r="K1472" s="291"/>
      <c r="L1472" s="291"/>
      <c r="M1472" s="292">
        <f t="shared" si="47"/>
        <v>0</v>
      </c>
      <c r="N1472" s="284">
        <v>44835</v>
      </c>
    </row>
    <row r="1473" spans="1:14">
      <c r="A1473" s="290" t="s">
        <v>9</v>
      </c>
      <c r="B1473" s="291"/>
      <c r="C1473" s="291"/>
      <c r="D1473" s="291"/>
      <c r="E1473" s="291"/>
      <c r="F1473" s="291"/>
      <c r="G1473" s="291"/>
      <c r="H1473" s="291"/>
      <c r="I1473" s="291"/>
      <c r="J1473" s="291"/>
      <c r="K1473" s="291"/>
      <c r="L1473" s="291"/>
      <c r="M1473" s="292">
        <f t="shared" si="47"/>
        <v>0</v>
      </c>
      <c r="N1473" s="284">
        <v>44835</v>
      </c>
    </row>
    <row r="1474" spans="1:14">
      <c r="A1474" s="290" t="s">
        <v>337</v>
      </c>
      <c r="B1474" s="291"/>
      <c r="C1474" s="291"/>
      <c r="D1474" s="291"/>
      <c r="E1474" s="291"/>
      <c r="F1474" s="291"/>
      <c r="G1474" s="291"/>
      <c r="H1474" s="291"/>
      <c r="I1474" s="291"/>
      <c r="J1474" s="291"/>
      <c r="K1474" s="291"/>
      <c r="L1474" s="291"/>
      <c r="M1474" s="292">
        <f t="shared" si="47"/>
        <v>0</v>
      </c>
      <c r="N1474" s="284">
        <v>44835</v>
      </c>
    </row>
    <row r="1475" spans="1:14">
      <c r="A1475" s="290" t="s">
        <v>10</v>
      </c>
      <c r="B1475" s="291"/>
      <c r="C1475" s="291"/>
      <c r="D1475" s="291"/>
      <c r="E1475" s="291"/>
      <c r="F1475" s="291"/>
      <c r="G1475" s="291"/>
      <c r="H1475" s="291"/>
      <c r="I1475" s="291"/>
      <c r="J1475" s="291"/>
      <c r="K1475" s="291"/>
      <c r="L1475" s="291"/>
      <c r="M1475" s="292">
        <f t="shared" si="47"/>
        <v>0</v>
      </c>
      <c r="N1475" s="284">
        <v>44835</v>
      </c>
    </row>
    <row r="1476" spans="1:14">
      <c r="A1476" s="290" t="s">
        <v>338</v>
      </c>
      <c r="B1476" s="291"/>
      <c r="C1476" s="291"/>
      <c r="D1476" s="291"/>
      <c r="E1476" s="291"/>
      <c r="F1476" s="291"/>
      <c r="G1476" s="291"/>
      <c r="H1476" s="291"/>
      <c r="I1476" s="291"/>
      <c r="J1476" s="291"/>
      <c r="K1476" s="291"/>
      <c r="L1476" s="291"/>
      <c r="M1476" s="292">
        <f t="shared" si="47"/>
        <v>0</v>
      </c>
      <c r="N1476" s="284">
        <v>44835</v>
      </c>
    </row>
    <row r="1477" spans="1:14">
      <c r="A1477" s="290" t="s">
        <v>11</v>
      </c>
      <c r="B1477" s="291"/>
      <c r="C1477" s="291"/>
      <c r="D1477" s="291"/>
      <c r="E1477" s="291"/>
      <c r="F1477" s="291"/>
      <c r="G1477" s="291"/>
      <c r="H1477" s="291"/>
      <c r="I1477" s="291"/>
      <c r="J1477" s="291"/>
      <c r="K1477" s="291"/>
      <c r="L1477" s="291"/>
      <c r="M1477" s="292">
        <f t="shared" si="47"/>
        <v>0</v>
      </c>
      <c r="N1477" s="284">
        <v>44835</v>
      </c>
    </row>
    <row r="1478" spans="1:14">
      <c r="A1478" s="290" t="s">
        <v>12</v>
      </c>
      <c r="B1478" s="291"/>
      <c r="C1478" s="291"/>
      <c r="D1478" s="291"/>
      <c r="E1478" s="291"/>
      <c r="F1478" s="291"/>
      <c r="G1478" s="291"/>
      <c r="H1478" s="291"/>
      <c r="I1478" s="291"/>
      <c r="J1478" s="291"/>
      <c r="K1478" s="291"/>
      <c r="L1478" s="291"/>
      <c r="M1478" s="292">
        <f t="shared" si="47"/>
        <v>0</v>
      </c>
      <c r="N1478" s="284">
        <v>44835</v>
      </c>
    </row>
    <row r="1479" spans="1:14">
      <c r="A1479" s="290" t="s">
        <v>339</v>
      </c>
      <c r="B1479" s="291"/>
      <c r="C1479" s="291"/>
      <c r="D1479" s="291"/>
      <c r="E1479" s="291"/>
      <c r="F1479" s="291"/>
      <c r="G1479" s="291"/>
      <c r="H1479" s="291"/>
      <c r="I1479" s="291"/>
      <c r="J1479" s="291"/>
      <c r="K1479" s="291"/>
      <c r="L1479" s="291"/>
      <c r="M1479" s="292">
        <f t="shared" si="47"/>
        <v>0</v>
      </c>
      <c r="N1479" s="284">
        <v>44835</v>
      </c>
    </row>
    <row r="1480" spans="1:14">
      <c r="A1480" s="290" t="s">
        <v>13</v>
      </c>
      <c r="B1480" s="291"/>
      <c r="C1480" s="291"/>
      <c r="D1480" s="291"/>
      <c r="E1480" s="291"/>
      <c r="F1480" s="291"/>
      <c r="G1480" s="291"/>
      <c r="H1480" s="291"/>
      <c r="I1480" s="291"/>
      <c r="J1480" s="291"/>
      <c r="K1480" s="291"/>
      <c r="L1480" s="291"/>
      <c r="M1480" s="292">
        <f t="shared" si="47"/>
        <v>0</v>
      </c>
      <c r="N1480" s="284">
        <v>44835</v>
      </c>
    </row>
    <row r="1481" spans="1:14">
      <c r="A1481" s="290" t="s">
        <v>14</v>
      </c>
      <c r="B1481" s="291"/>
      <c r="C1481" s="291"/>
      <c r="D1481" s="291"/>
      <c r="E1481" s="291"/>
      <c r="F1481" s="291"/>
      <c r="G1481" s="291"/>
      <c r="H1481" s="291"/>
      <c r="I1481" s="291"/>
      <c r="J1481" s="291"/>
      <c r="K1481" s="291"/>
      <c r="L1481" s="291"/>
      <c r="M1481" s="292">
        <f t="shared" si="47"/>
        <v>0</v>
      </c>
      <c r="N1481" s="284">
        <v>44835</v>
      </c>
    </row>
    <row r="1482" spans="1:14">
      <c r="A1482" s="290" t="s">
        <v>15</v>
      </c>
      <c r="B1482" s="291"/>
      <c r="C1482" s="291"/>
      <c r="D1482" s="291"/>
      <c r="E1482" s="291"/>
      <c r="F1482" s="291"/>
      <c r="G1482" s="291"/>
      <c r="H1482" s="291"/>
      <c r="I1482" s="291"/>
      <c r="J1482" s="291"/>
      <c r="K1482" s="291"/>
      <c r="L1482" s="291"/>
      <c r="M1482" s="292">
        <f t="shared" si="47"/>
        <v>0</v>
      </c>
      <c r="N1482" s="284">
        <v>44835</v>
      </c>
    </row>
    <row r="1483" spans="1:14">
      <c r="A1483" s="290" t="s">
        <v>16</v>
      </c>
      <c r="B1483" s="291"/>
      <c r="C1483" s="291"/>
      <c r="D1483" s="302"/>
      <c r="E1483" s="302"/>
      <c r="F1483" s="291"/>
      <c r="G1483" s="291"/>
      <c r="H1483" s="291"/>
      <c r="I1483" s="291"/>
      <c r="J1483" s="291"/>
      <c r="K1483" s="291"/>
      <c r="L1483" s="291"/>
      <c r="M1483" s="292">
        <f t="shared" si="47"/>
        <v>0</v>
      </c>
      <c r="N1483" s="284">
        <v>44835</v>
      </c>
    </row>
    <row r="1484" spans="1:14">
      <c r="A1484" s="290" t="s">
        <v>340</v>
      </c>
      <c r="B1484" s="291"/>
      <c r="C1484" s="291"/>
      <c r="D1484" s="302"/>
      <c r="E1484" s="302"/>
      <c r="F1484" s="291"/>
      <c r="G1484" s="291"/>
      <c r="H1484" s="291"/>
      <c r="I1484" s="291"/>
      <c r="J1484" s="291"/>
      <c r="K1484" s="291"/>
      <c r="L1484" s="291"/>
      <c r="M1484" s="292">
        <f t="shared" si="47"/>
        <v>0</v>
      </c>
      <c r="N1484" s="284">
        <v>44835</v>
      </c>
    </row>
    <row r="1485" spans="1:14">
      <c r="A1485" s="290" t="s">
        <v>17</v>
      </c>
      <c r="B1485" s="291"/>
      <c r="C1485" s="291"/>
      <c r="D1485" s="302"/>
      <c r="E1485" s="302"/>
      <c r="F1485" s="291"/>
      <c r="G1485" s="291"/>
      <c r="H1485" s="291"/>
      <c r="I1485" s="291"/>
      <c r="J1485" s="291"/>
      <c r="K1485" s="291"/>
      <c r="L1485" s="291"/>
      <c r="M1485" s="292">
        <f t="shared" si="47"/>
        <v>0</v>
      </c>
      <c r="N1485" s="284">
        <v>44835</v>
      </c>
    </row>
    <row r="1486" spans="1:14">
      <c r="A1486" s="290" t="s">
        <v>18</v>
      </c>
      <c r="B1486" s="291"/>
      <c r="C1486" s="291"/>
      <c r="D1486" s="302"/>
      <c r="E1486" s="302"/>
      <c r="F1486" s="291"/>
      <c r="G1486" s="291"/>
      <c r="H1486" s="291"/>
      <c r="I1486" s="291"/>
      <c r="J1486" s="291"/>
      <c r="K1486" s="291"/>
      <c r="L1486" s="291"/>
      <c r="M1486" s="292">
        <f t="shared" si="47"/>
        <v>0</v>
      </c>
      <c r="N1486" s="284">
        <v>44835</v>
      </c>
    </row>
    <row r="1487" spans="1:14">
      <c r="A1487" s="290" t="s">
        <v>19</v>
      </c>
      <c r="B1487" s="291"/>
      <c r="C1487" s="291"/>
      <c r="D1487" s="302"/>
      <c r="E1487" s="302"/>
      <c r="F1487" s="291"/>
      <c r="G1487" s="291"/>
      <c r="H1487" s="291"/>
      <c r="I1487" s="291"/>
      <c r="J1487" s="291"/>
      <c r="K1487" s="291"/>
      <c r="L1487" s="291"/>
      <c r="M1487" s="292">
        <f t="shared" si="47"/>
        <v>0</v>
      </c>
      <c r="N1487" s="284">
        <v>44835</v>
      </c>
    </row>
    <row r="1488" spans="1:14">
      <c r="A1488" s="290" t="s">
        <v>20</v>
      </c>
      <c r="B1488" s="291"/>
      <c r="C1488" s="291"/>
      <c r="D1488" s="302"/>
      <c r="E1488" s="302"/>
      <c r="F1488" s="291"/>
      <c r="G1488" s="291"/>
      <c r="H1488" s="291"/>
      <c r="I1488" s="291"/>
      <c r="J1488" s="291"/>
      <c r="K1488" s="291"/>
      <c r="L1488" s="291"/>
      <c r="M1488" s="292">
        <f t="shared" si="47"/>
        <v>0</v>
      </c>
      <c r="N1488" s="284">
        <v>44835</v>
      </c>
    </row>
    <row r="1489" spans="1:14">
      <c r="A1489" s="290" t="s">
        <v>341</v>
      </c>
      <c r="B1489" s="291"/>
      <c r="C1489" s="291"/>
      <c r="D1489" s="302"/>
      <c r="E1489" s="302"/>
      <c r="F1489" s="291"/>
      <c r="G1489" s="291"/>
      <c r="H1489" s="291"/>
      <c r="I1489" s="291"/>
      <c r="J1489" s="291"/>
      <c r="K1489" s="291"/>
      <c r="L1489" s="291"/>
      <c r="M1489" s="292">
        <f t="shared" si="47"/>
        <v>0</v>
      </c>
      <c r="N1489" s="284">
        <v>44835</v>
      </c>
    </row>
    <row r="1490" spans="1:14">
      <c r="A1490" s="290" t="s">
        <v>21</v>
      </c>
      <c r="B1490" s="291"/>
      <c r="C1490" s="291"/>
      <c r="D1490" s="302"/>
      <c r="E1490" s="302"/>
      <c r="F1490" s="291"/>
      <c r="G1490" s="291"/>
      <c r="H1490" s="291"/>
      <c r="I1490" s="291"/>
      <c r="J1490" s="291"/>
      <c r="K1490" s="291"/>
      <c r="L1490" s="291"/>
      <c r="M1490" s="292">
        <f t="shared" si="47"/>
        <v>0</v>
      </c>
      <c r="N1490" s="284">
        <v>44835</v>
      </c>
    </row>
    <row r="1491" spans="1:14">
      <c r="A1491" s="290" t="s">
        <v>22</v>
      </c>
      <c r="B1491" s="291"/>
      <c r="C1491" s="291"/>
      <c r="D1491" s="302"/>
      <c r="E1491" s="302"/>
      <c r="F1491" s="291"/>
      <c r="G1491" s="291"/>
      <c r="H1491" s="291"/>
      <c r="I1491" s="291"/>
      <c r="J1491" s="291"/>
      <c r="K1491" s="291"/>
      <c r="L1491" s="291"/>
      <c r="M1491" s="292">
        <f t="shared" si="47"/>
        <v>0</v>
      </c>
      <c r="N1491" s="284">
        <v>44835</v>
      </c>
    </row>
    <row r="1492" spans="1:14">
      <c r="A1492" s="290" t="s">
        <v>342</v>
      </c>
      <c r="B1492" s="291"/>
      <c r="C1492" s="291"/>
      <c r="D1492" s="302"/>
      <c r="E1492" s="302"/>
      <c r="F1492" s="291"/>
      <c r="G1492" s="291"/>
      <c r="H1492" s="291"/>
      <c r="I1492" s="291"/>
      <c r="J1492" s="291"/>
      <c r="K1492" s="291"/>
      <c r="L1492" s="291"/>
      <c r="M1492" s="292">
        <f t="shared" si="47"/>
        <v>0</v>
      </c>
      <c r="N1492" s="284">
        <v>44835</v>
      </c>
    </row>
    <row r="1493" spans="1:14">
      <c r="A1493" s="290" t="s">
        <v>23</v>
      </c>
      <c r="B1493" s="291"/>
      <c r="C1493" s="291"/>
      <c r="D1493" s="302"/>
      <c r="E1493" s="302"/>
      <c r="F1493" s="291"/>
      <c r="G1493" s="291"/>
      <c r="H1493" s="291"/>
      <c r="I1493" s="291"/>
      <c r="J1493" s="291"/>
      <c r="K1493" s="291"/>
      <c r="L1493" s="291"/>
      <c r="M1493" s="292">
        <f t="shared" si="47"/>
        <v>0</v>
      </c>
      <c r="N1493" s="284">
        <v>44835</v>
      </c>
    </row>
    <row r="1494" spans="1:14">
      <c r="A1494" s="290" t="s">
        <v>24</v>
      </c>
      <c r="B1494" s="291"/>
      <c r="C1494" s="291"/>
      <c r="D1494" s="302"/>
      <c r="E1494" s="302"/>
      <c r="F1494" s="291"/>
      <c r="G1494" s="291"/>
      <c r="H1494" s="291"/>
      <c r="I1494" s="291"/>
      <c r="J1494" s="291"/>
      <c r="K1494" s="291"/>
      <c r="L1494" s="291"/>
      <c r="M1494" s="292">
        <f t="shared" si="47"/>
        <v>0</v>
      </c>
      <c r="N1494" s="284">
        <v>44835</v>
      </c>
    </row>
    <row r="1495" spans="1:14">
      <c r="A1495" s="290" t="s">
        <v>25</v>
      </c>
      <c r="B1495" s="291"/>
      <c r="C1495" s="291"/>
      <c r="D1495" s="302"/>
      <c r="E1495" s="302"/>
      <c r="F1495" s="291"/>
      <c r="G1495" s="291"/>
      <c r="H1495" s="291"/>
      <c r="I1495" s="291"/>
      <c r="J1495" s="291"/>
      <c r="K1495" s="291"/>
      <c r="L1495" s="291"/>
      <c r="M1495" s="292">
        <f t="shared" si="47"/>
        <v>0</v>
      </c>
      <c r="N1495" s="284">
        <v>44835</v>
      </c>
    </row>
    <row r="1496" spans="1:14">
      <c r="A1496" s="290" t="s">
        <v>26</v>
      </c>
      <c r="B1496" s="291"/>
      <c r="C1496" s="291"/>
      <c r="D1496" s="302"/>
      <c r="E1496" s="302"/>
      <c r="F1496" s="291"/>
      <c r="G1496" s="291"/>
      <c r="H1496" s="291"/>
      <c r="I1496" s="291"/>
      <c r="J1496" s="291"/>
      <c r="K1496" s="291"/>
      <c r="L1496" s="291"/>
      <c r="M1496" s="292">
        <f t="shared" si="47"/>
        <v>0</v>
      </c>
      <c r="N1496" s="284">
        <v>44835</v>
      </c>
    </row>
    <row r="1497" spans="1:14">
      <c r="A1497" s="290" t="s">
        <v>27</v>
      </c>
      <c r="B1497" s="291"/>
      <c r="C1497" s="291"/>
      <c r="D1497" s="302"/>
      <c r="E1497" s="302"/>
      <c r="F1497" s="291"/>
      <c r="G1497" s="291"/>
      <c r="H1497" s="291"/>
      <c r="I1497" s="291"/>
      <c r="J1497" s="291"/>
      <c r="K1497" s="291"/>
      <c r="L1497" s="291"/>
      <c r="M1497" s="292">
        <f t="shared" si="47"/>
        <v>0</v>
      </c>
      <c r="N1497" s="284">
        <v>44835</v>
      </c>
    </row>
    <row r="1498" spans="1:14">
      <c r="A1498" s="290" t="s">
        <v>343</v>
      </c>
      <c r="B1498" s="291"/>
      <c r="C1498" s="291"/>
      <c r="D1498" s="302"/>
      <c r="E1498" s="302"/>
      <c r="F1498" s="291"/>
      <c r="G1498" s="291"/>
      <c r="H1498" s="291"/>
      <c r="I1498" s="291"/>
      <c r="J1498" s="291"/>
      <c r="K1498" s="291"/>
      <c r="L1498" s="291"/>
      <c r="M1498" s="292">
        <f t="shared" si="47"/>
        <v>0</v>
      </c>
      <c r="N1498" s="284">
        <v>44835</v>
      </c>
    </row>
    <row r="1499" spans="1:14">
      <c r="A1499" s="290" t="s">
        <v>344</v>
      </c>
      <c r="B1499" s="291"/>
      <c r="C1499" s="291"/>
      <c r="D1499" s="302"/>
      <c r="E1499" s="302"/>
      <c r="F1499" s="291"/>
      <c r="G1499" s="291"/>
      <c r="H1499" s="291"/>
      <c r="I1499" s="291"/>
      <c r="J1499" s="291"/>
      <c r="K1499" s="291"/>
      <c r="L1499" s="291"/>
      <c r="M1499" s="292">
        <f t="shared" si="47"/>
        <v>0</v>
      </c>
      <c r="N1499" s="284">
        <v>44835</v>
      </c>
    </row>
    <row r="1500" spans="1:14">
      <c r="A1500" s="290" t="s">
        <v>345</v>
      </c>
      <c r="B1500" s="291"/>
      <c r="C1500" s="291"/>
      <c r="D1500" s="302"/>
      <c r="E1500" s="302"/>
      <c r="F1500" s="291"/>
      <c r="G1500" s="291"/>
      <c r="H1500" s="291"/>
      <c r="I1500" s="291"/>
      <c r="J1500" s="291"/>
      <c r="K1500" s="291"/>
      <c r="L1500" s="291"/>
      <c r="M1500" s="292">
        <f t="shared" si="47"/>
        <v>0</v>
      </c>
      <c r="N1500" s="284">
        <v>44835</v>
      </c>
    </row>
    <row r="1501" spans="1:14">
      <c r="A1501" s="290" t="s">
        <v>28</v>
      </c>
      <c r="B1501" s="291"/>
      <c r="C1501" s="291"/>
      <c r="D1501" s="302"/>
      <c r="E1501" s="302"/>
      <c r="F1501" s="291"/>
      <c r="G1501" s="291"/>
      <c r="H1501" s="291"/>
      <c r="I1501" s="291"/>
      <c r="J1501" s="291"/>
      <c r="K1501" s="291"/>
      <c r="L1501" s="291"/>
      <c r="M1501" s="292">
        <f t="shared" si="47"/>
        <v>0</v>
      </c>
      <c r="N1501" s="284">
        <v>44835</v>
      </c>
    </row>
    <row r="1502" spans="1:14">
      <c r="A1502" s="290" t="s">
        <v>29</v>
      </c>
      <c r="B1502" s="291"/>
      <c r="C1502" s="291"/>
      <c r="D1502" s="302"/>
      <c r="E1502" s="302"/>
      <c r="F1502" s="291"/>
      <c r="G1502" s="291"/>
      <c r="H1502" s="291"/>
      <c r="I1502" s="291"/>
      <c r="J1502" s="291"/>
      <c r="K1502" s="291"/>
      <c r="L1502" s="291"/>
      <c r="M1502" s="292">
        <f t="shared" si="47"/>
        <v>0</v>
      </c>
      <c r="N1502" s="284">
        <v>44835</v>
      </c>
    </row>
    <row r="1503" spans="1:14">
      <c r="A1503" s="290" t="s">
        <v>30</v>
      </c>
      <c r="B1503" s="291"/>
      <c r="C1503" s="291"/>
      <c r="D1503" s="302"/>
      <c r="E1503" s="302"/>
      <c r="F1503" s="291"/>
      <c r="G1503" s="291"/>
      <c r="H1503" s="291"/>
      <c r="I1503" s="291"/>
      <c r="J1503" s="291"/>
      <c r="K1503" s="291"/>
      <c r="L1503" s="291"/>
      <c r="M1503" s="292">
        <f t="shared" si="47"/>
        <v>0</v>
      </c>
      <c r="N1503" s="284">
        <v>44835</v>
      </c>
    </row>
    <row r="1504" spans="1:14">
      <c r="A1504" s="290" t="s">
        <v>346</v>
      </c>
      <c r="B1504" s="291"/>
      <c r="C1504" s="291"/>
      <c r="D1504" s="302"/>
      <c r="E1504" s="302"/>
      <c r="F1504" s="291"/>
      <c r="G1504" s="291"/>
      <c r="H1504" s="291"/>
      <c r="I1504" s="291"/>
      <c r="J1504" s="291"/>
      <c r="K1504" s="291"/>
      <c r="L1504" s="291"/>
      <c r="M1504" s="292">
        <f t="shared" si="47"/>
        <v>0</v>
      </c>
      <c r="N1504" s="284">
        <v>44835</v>
      </c>
    </row>
    <row r="1505" spans="1:14">
      <c r="A1505" s="290" t="s">
        <v>347</v>
      </c>
      <c r="B1505" s="291"/>
      <c r="C1505" s="291"/>
      <c r="D1505" s="302"/>
      <c r="E1505" s="302"/>
      <c r="F1505" s="291"/>
      <c r="G1505" s="291"/>
      <c r="H1505" s="291"/>
      <c r="I1505" s="291"/>
      <c r="J1505" s="291"/>
      <c r="K1505" s="291"/>
      <c r="L1505" s="291"/>
      <c r="M1505" s="292">
        <f t="shared" si="47"/>
        <v>0</v>
      </c>
      <c r="N1505" s="284">
        <v>44835</v>
      </c>
    </row>
    <row r="1506" spans="1:14">
      <c r="A1506" s="290" t="s">
        <v>31</v>
      </c>
      <c r="B1506" s="291"/>
      <c r="C1506" s="291"/>
      <c r="D1506" s="302"/>
      <c r="E1506" s="302"/>
      <c r="F1506" s="291"/>
      <c r="G1506" s="291"/>
      <c r="H1506" s="291"/>
      <c r="I1506" s="291"/>
      <c r="J1506" s="291"/>
      <c r="K1506" s="291"/>
      <c r="L1506" s="291"/>
      <c r="M1506" s="292">
        <f t="shared" si="47"/>
        <v>0</v>
      </c>
      <c r="N1506" s="284">
        <v>44835</v>
      </c>
    </row>
    <row r="1507" spans="1:14">
      <c r="A1507" s="290" t="s">
        <v>32</v>
      </c>
      <c r="B1507" s="291"/>
      <c r="C1507" s="291"/>
      <c r="D1507" s="302"/>
      <c r="E1507" s="302"/>
      <c r="F1507" s="291"/>
      <c r="G1507" s="291"/>
      <c r="H1507" s="291"/>
      <c r="I1507" s="291"/>
      <c r="J1507" s="291"/>
      <c r="K1507" s="291"/>
      <c r="L1507" s="291"/>
      <c r="M1507" s="292">
        <f t="shared" si="47"/>
        <v>0</v>
      </c>
      <c r="N1507" s="284">
        <v>44835</v>
      </c>
    </row>
    <row r="1508" spans="1:14">
      <c r="A1508" s="290" t="s">
        <v>33</v>
      </c>
      <c r="B1508" s="291"/>
      <c r="C1508" s="291"/>
      <c r="D1508" s="302"/>
      <c r="E1508" s="302"/>
      <c r="F1508" s="291"/>
      <c r="G1508" s="291"/>
      <c r="H1508" s="291"/>
      <c r="I1508" s="291"/>
      <c r="J1508" s="291"/>
      <c r="K1508" s="291"/>
      <c r="L1508" s="291"/>
      <c r="M1508" s="292">
        <f t="shared" si="47"/>
        <v>0</v>
      </c>
      <c r="N1508" s="284">
        <v>44835</v>
      </c>
    </row>
    <row r="1509" spans="1:14">
      <c r="A1509" s="290" t="s">
        <v>34</v>
      </c>
      <c r="B1509" s="291"/>
      <c r="C1509" s="291"/>
      <c r="D1509" s="302"/>
      <c r="E1509" s="302"/>
      <c r="F1509" s="291"/>
      <c r="G1509" s="291"/>
      <c r="H1509" s="291"/>
      <c r="I1509" s="291"/>
      <c r="J1509" s="291"/>
      <c r="K1509" s="291"/>
      <c r="L1509" s="291"/>
      <c r="M1509" s="292">
        <f t="shared" si="47"/>
        <v>0</v>
      </c>
      <c r="N1509" s="284">
        <v>44835</v>
      </c>
    </row>
    <row r="1510" spans="1:14">
      <c r="A1510" s="293" t="s">
        <v>36</v>
      </c>
      <c r="B1510" s="294">
        <f t="shared" ref="B1510:L1510" si="48">SUM(B1459:B1509)</f>
        <v>0</v>
      </c>
      <c r="C1510" s="294">
        <f t="shared" si="48"/>
        <v>0</v>
      </c>
      <c r="D1510" s="294">
        <f t="shared" si="48"/>
        <v>0</v>
      </c>
      <c r="E1510" s="294">
        <f t="shared" si="48"/>
        <v>0</v>
      </c>
      <c r="F1510" s="294">
        <f t="shared" si="48"/>
        <v>0</v>
      </c>
      <c r="G1510" s="294">
        <f t="shared" si="48"/>
        <v>0</v>
      </c>
      <c r="H1510" s="294">
        <f t="shared" si="48"/>
        <v>0</v>
      </c>
      <c r="I1510" s="294">
        <f t="shared" si="48"/>
        <v>0</v>
      </c>
      <c r="J1510" s="294">
        <f t="shared" si="48"/>
        <v>0</v>
      </c>
      <c r="K1510" s="294">
        <f t="shared" si="48"/>
        <v>0</v>
      </c>
      <c r="L1510" s="294">
        <f t="shared" si="48"/>
        <v>0</v>
      </c>
      <c r="M1510" s="292">
        <f t="shared" si="47"/>
        <v>0</v>
      </c>
      <c r="N1510" s="284">
        <v>44835</v>
      </c>
    </row>
    <row r="1514" spans="1:14">
      <c r="A1514" s="282" t="s">
        <v>410</v>
      </c>
    </row>
    <row r="1515" spans="1:14">
      <c r="A1515" s="314" t="s">
        <v>411</v>
      </c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</row>
    <row r="1516" spans="1:14" ht="63">
      <c r="A1516" s="286" t="s">
        <v>206</v>
      </c>
      <c r="B1516" s="287" t="s">
        <v>207</v>
      </c>
      <c r="C1516" s="287" t="s">
        <v>208</v>
      </c>
      <c r="D1516" s="287" t="s">
        <v>209</v>
      </c>
      <c r="E1516" s="287" t="s">
        <v>210</v>
      </c>
      <c r="F1516" s="287" t="s">
        <v>211</v>
      </c>
      <c r="G1516" s="287" t="s">
        <v>352</v>
      </c>
      <c r="H1516" s="288" t="s">
        <v>212</v>
      </c>
      <c r="I1516" s="287" t="s">
        <v>213</v>
      </c>
      <c r="J1516" s="288" t="s">
        <v>329</v>
      </c>
      <c r="K1516" s="288" t="s">
        <v>353</v>
      </c>
      <c r="L1516" s="288" t="s">
        <v>330</v>
      </c>
      <c r="M1516" s="287" t="s">
        <v>153</v>
      </c>
      <c r="N1516" s="284" t="s">
        <v>356</v>
      </c>
    </row>
    <row r="1517" spans="1:14">
      <c r="A1517" s="290" t="s">
        <v>1</v>
      </c>
      <c r="B1517" s="291"/>
      <c r="C1517" s="291"/>
      <c r="D1517" s="291"/>
      <c r="E1517" s="291"/>
      <c r="F1517" s="291"/>
      <c r="G1517" s="291"/>
      <c r="H1517" s="291"/>
      <c r="I1517" s="291"/>
      <c r="J1517" s="291"/>
      <c r="K1517" s="291"/>
      <c r="L1517" s="291"/>
      <c r="M1517" s="292">
        <f>SUM(B1517:L1517)</f>
        <v>0</v>
      </c>
      <c r="N1517" s="284">
        <v>44866</v>
      </c>
    </row>
    <row r="1518" spans="1:14">
      <c r="A1518" s="290" t="s">
        <v>2</v>
      </c>
      <c r="B1518" s="291"/>
      <c r="C1518" s="291"/>
      <c r="D1518" s="291"/>
      <c r="E1518" s="291"/>
      <c r="F1518" s="291"/>
      <c r="G1518" s="291"/>
      <c r="H1518" s="291"/>
      <c r="I1518" s="291"/>
      <c r="J1518" s="291"/>
      <c r="K1518" s="291"/>
      <c r="L1518" s="291"/>
      <c r="M1518" s="292">
        <f t="shared" ref="M1518:M1568" si="49">SUM(B1518:L1518)</f>
        <v>0</v>
      </c>
      <c r="N1518" s="284">
        <v>44866</v>
      </c>
    </row>
    <row r="1519" spans="1:14">
      <c r="A1519" s="290" t="s">
        <v>331</v>
      </c>
      <c r="B1519" s="291"/>
      <c r="C1519" s="291"/>
      <c r="D1519" s="291"/>
      <c r="E1519" s="291"/>
      <c r="F1519" s="291"/>
      <c r="G1519" s="291"/>
      <c r="H1519" s="291"/>
      <c r="I1519" s="291"/>
      <c r="J1519" s="291"/>
      <c r="K1519" s="291"/>
      <c r="L1519" s="291"/>
      <c r="M1519" s="292">
        <f t="shared" si="49"/>
        <v>0</v>
      </c>
      <c r="N1519" s="284">
        <v>44866</v>
      </c>
    </row>
    <row r="1520" spans="1:14">
      <c r="A1520" s="290" t="s">
        <v>3</v>
      </c>
      <c r="B1520" s="291"/>
      <c r="C1520" s="291"/>
      <c r="D1520" s="291"/>
      <c r="E1520" s="291"/>
      <c r="F1520" s="291"/>
      <c r="G1520" s="291"/>
      <c r="H1520" s="291"/>
      <c r="I1520" s="291"/>
      <c r="J1520" s="291"/>
      <c r="K1520" s="291"/>
      <c r="L1520" s="291"/>
      <c r="M1520" s="292">
        <f t="shared" si="49"/>
        <v>0</v>
      </c>
      <c r="N1520" s="284">
        <v>44866</v>
      </c>
    </row>
    <row r="1521" spans="1:14">
      <c r="A1521" s="290" t="s">
        <v>332</v>
      </c>
      <c r="B1521" s="291"/>
      <c r="C1521" s="291"/>
      <c r="D1521" s="291"/>
      <c r="E1521" s="291"/>
      <c r="F1521" s="291"/>
      <c r="G1521" s="291"/>
      <c r="H1521" s="291"/>
      <c r="I1521" s="291"/>
      <c r="J1521" s="291"/>
      <c r="K1521" s="291"/>
      <c r="L1521" s="291"/>
      <c r="M1521" s="292">
        <f t="shared" si="49"/>
        <v>0</v>
      </c>
      <c r="N1521" s="284">
        <v>44866</v>
      </c>
    </row>
    <row r="1522" spans="1:14">
      <c r="A1522" s="290" t="s">
        <v>4</v>
      </c>
      <c r="B1522" s="291"/>
      <c r="C1522" s="291"/>
      <c r="D1522" s="291"/>
      <c r="E1522" s="291"/>
      <c r="F1522" s="291"/>
      <c r="G1522" s="291"/>
      <c r="H1522" s="291"/>
      <c r="I1522" s="291"/>
      <c r="J1522" s="291"/>
      <c r="K1522" s="291"/>
      <c r="L1522" s="291"/>
      <c r="M1522" s="292">
        <f t="shared" si="49"/>
        <v>0</v>
      </c>
      <c r="N1522" s="284">
        <v>44866</v>
      </c>
    </row>
    <row r="1523" spans="1:14">
      <c r="A1523" s="290" t="s">
        <v>5</v>
      </c>
      <c r="B1523" s="291"/>
      <c r="C1523" s="291"/>
      <c r="D1523" s="291"/>
      <c r="E1523" s="291"/>
      <c r="F1523" s="291"/>
      <c r="G1523" s="291"/>
      <c r="H1523" s="291"/>
      <c r="I1523" s="291"/>
      <c r="J1523" s="291"/>
      <c r="K1523" s="291"/>
      <c r="L1523" s="291"/>
      <c r="M1523" s="292">
        <f t="shared" si="49"/>
        <v>0</v>
      </c>
      <c r="N1523" s="284">
        <v>44866</v>
      </c>
    </row>
    <row r="1524" spans="1:14">
      <c r="A1524" s="290" t="s">
        <v>6</v>
      </c>
      <c r="B1524" s="291"/>
      <c r="C1524" s="291"/>
      <c r="D1524" s="291"/>
      <c r="E1524" s="291"/>
      <c r="F1524" s="291"/>
      <c r="G1524" s="291"/>
      <c r="H1524" s="291"/>
      <c r="I1524" s="291"/>
      <c r="J1524" s="291"/>
      <c r="K1524" s="291"/>
      <c r="L1524" s="291"/>
      <c r="M1524" s="292">
        <f t="shared" si="49"/>
        <v>0</v>
      </c>
      <c r="N1524" s="284">
        <v>44866</v>
      </c>
    </row>
    <row r="1525" spans="1:14">
      <c r="A1525" s="290" t="s">
        <v>333</v>
      </c>
      <c r="B1525" s="291"/>
      <c r="C1525" s="291"/>
      <c r="D1525" s="291"/>
      <c r="E1525" s="291"/>
      <c r="F1525" s="291"/>
      <c r="G1525" s="291"/>
      <c r="H1525" s="291"/>
      <c r="I1525" s="291"/>
      <c r="J1525" s="291"/>
      <c r="K1525" s="291"/>
      <c r="L1525" s="291"/>
      <c r="M1525" s="292">
        <f t="shared" si="49"/>
        <v>0</v>
      </c>
      <c r="N1525" s="284">
        <v>44866</v>
      </c>
    </row>
    <row r="1526" spans="1:14">
      <c r="A1526" s="290" t="s">
        <v>334</v>
      </c>
      <c r="B1526" s="291"/>
      <c r="C1526" s="291"/>
      <c r="D1526" s="291"/>
      <c r="E1526" s="291"/>
      <c r="F1526" s="291"/>
      <c r="G1526" s="291"/>
      <c r="H1526" s="291"/>
      <c r="I1526" s="291"/>
      <c r="J1526" s="291"/>
      <c r="K1526" s="291"/>
      <c r="L1526" s="291"/>
      <c r="M1526" s="292">
        <f t="shared" si="49"/>
        <v>0</v>
      </c>
      <c r="N1526" s="284">
        <v>44866</v>
      </c>
    </row>
    <row r="1527" spans="1:14">
      <c r="A1527" s="290" t="s">
        <v>335</v>
      </c>
      <c r="B1527" s="291"/>
      <c r="C1527" s="291"/>
      <c r="D1527" s="291"/>
      <c r="E1527" s="291"/>
      <c r="F1527" s="291"/>
      <c r="G1527" s="291"/>
      <c r="H1527" s="291"/>
      <c r="I1527" s="291"/>
      <c r="J1527" s="291"/>
      <c r="K1527" s="291"/>
      <c r="L1527" s="291"/>
      <c r="M1527" s="292">
        <f t="shared" si="49"/>
        <v>0</v>
      </c>
      <c r="N1527" s="284">
        <v>44866</v>
      </c>
    </row>
    <row r="1528" spans="1:14">
      <c r="A1528" s="290" t="s">
        <v>7</v>
      </c>
      <c r="B1528" s="291"/>
      <c r="C1528" s="291"/>
      <c r="D1528" s="291"/>
      <c r="E1528" s="291"/>
      <c r="F1528" s="291"/>
      <c r="G1528" s="291"/>
      <c r="H1528" s="291"/>
      <c r="I1528" s="291"/>
      <c r="J1528" s="291"/>
      <c r="K1528" s="291"/>
      <c r="L1528" s="291"/>
      <c r="M1528" s="292">
        <f t="shared" si="49"/>
        <v>0</v>
      </c>
      <c r="N1528" s="284">
        <v>44866</v>
      </c>
    </row>
    <row r="1529" spans="1:14">
      <c r="A1529" s="290" t="s">
        <v>336</v>
      </c>
      <c r="B1529" s="291"/>
      <c r="C1529" s="291"/>
      <c r="D1529" s="291"/>
      <c r="E1529" s="291"/>
      <c r="F1529" s="291"/>
      <c r="G1529" s="291"/>
      <c r="H1529" s="291"/>
      <c r="I1529" s="291"/>
      <c r="J1529" s="291"/>
      <c r="K1529" s="291"/>
      <c r="L1529" s="291"/>
      <c r="M1529" s="292">
        <f t="shared" si="49"/>
        <v>0</v>
      </c>
      <c r="N1529" s="284">
        <v>44866</v>
      </c>
    </row>
    <row r="1530" spans="1:14">
      <c r="A1530" s="290" t="s">
        <v>8</v>
      </c>
      <c r="B1530" s="291"/>
      <c r="C1530" s="291"/>
      <c r="D1530" s="291"/>
      <c r="E1530" s="291"/>
      <c r="F1530" s="291"/>
      <c r="G1530" s="291"/>
      <c r="H1530" s="291"/>
      <c r="I1530" s="291"/>
      <c r="J1530" s="291"/>
      <c r="K1530" s="291"/>
      <c r="L1530" s="291"/>
      <c r="M1530" s="292">
        <f t="shared" si="49"/>
        <v>0</v>
      </c>
      <c r="N1530" s="284">
        <v>44866</v>
      </c>
    </row>
    <row r="1531" spans="1:14">
      <c r="A1531" s="290" t="s">
        <v>9</v>
      </c>
      <c r="B1531" s="291"/>
      <c r="C1531" s="291"/>
      <c r="D1531" s="291"/>
      <c r="E1531" s="291"/>
      <c r="F1531" s="291"/>
      <c r="G1531" s="291"/>
      <c r="H1531" s="291"/>
      <c r="I1531" s="291"/>
      <c r="J1531" s="291"/>
      <c r="K1531" s="291"/>
      <c r="L1531" s="291"/>
      <c r="M1531" s="292">
        <f t="shared" si="49"/>
        <v>0</v>
      </c>
      <c r="N1531" s="284">
        <v>44866</v>
      </c>
    </row>
    <row r="1532" spans="1:14">
      <c r="A1532" s="290" t="s">
        <v>337</v>
      </c>
      <c r="B1532" s="291"/>
      <c r="C1532" s="291"/>
      <c r="D1532" s="291"/>
      <c r="E1532" s="291"/>
      <c r="F1532" s="291"/>
      <c r="G1532" s="291"/>
      <c r="H1532" s="291"/>
      <c r="I1532" s="291"/>
      <c r="J1532" s="291"/>
      <c r="K1532" s="291"/>
      <c r="L1532" s="291"/>
      <c r="M1532" s="292">
        <f t="shared" si="49"/>
        <v>0</v>
      </c>
      <c r="N1532" s="284">
        <v>44866</v>
      </c>
    </row>
    <row r="1533" spans="1:14">
      <c r="A1533" s="290" t="s">
        <v>10</v>
      </c>
      <c r="B1533" s="291"/>
      <c r="C1533" s="291"/>
      <c r="D1533" s="291"/>
      <c r="E1533" s="291"/>
      <c r="F1533" s="291"/>
      <c r="G1533" s="291"/>
      <c r="H1533" s="291"/>
      <c r="I1533" s="291"/>
      <c r="J1533" s="291"/>
      <c r="K1533" s="291"/>
      <c r="L1533" s="291"/>
      <c r="M1533" s="292">
        <f t="shared" si="49"/>
        <v>0</v>
      </c>
      <c r="N1533" s="284">
        <v>44866</v>
      </c>
    </row>
    <row r="1534" spans="1:14">
      <c r="A1534" s="290" t="s">
        <v>338</v>
      </c>
      <c r="B1534" s="291"/>
      <c r="C1534" s="291"/>
      <c r="D1534" s="291"/>
      <c r="E1534" s="291"/>
      <c r="F1534" s="291"/>
      <c r="G1534" s="291"/>
      <c r="H1534" s="291"/>
      <c r="I1534" s="291"/>
      <c r="J1534" s="291"/>
      <c r="K1534" s="291"/>
      <c r="L1534" s="291"/>
      <c r="M1534" s="292">
        <f t="shared" si="49"/>
        <v>0</v>
      </c>
      <c r="N1534" s="284">
        <v>44866</v>
      </c>
    </row>
    <row r="1535" spans="1:14">
      <c r="A1535" s="290" t="s">
        <v>11</v>
      </c>
      <c r="B1535" s="291"/>
      <c r="C1535" s="291"/>
      <c r="D1535" s="291"/>
      <c r="E1535" s="291"/>
      <c r="F1535" s="291"/>
      <c r="G1535" s="291"/>
      <c r="H1535" s="291"/>
      <c r="I1535" s="291"/>
      <c r="J1535" s="291"/>
      <c r="K1535" s="291"/>
      <c r="L1535" s="291"/>
      <c r="M1535" s="292">
        <f t="shared" si="49"/>
        <v>0</v>
      </c>
      <c r="N1535" s="284">
        <v>44866</v>
      </c>
    </row>
    <row r="1536" spans="1:14">
      <c r="A1536" s="290" t="s">
        <v>12</v>
      </c>
      <c r="B1536" s="291"/>
      <c r="C1536" s="291"/>
      <c r="D1536" s="291"/>
      <c r="E1536" s="291"/>
      <c r="F1536" s="291"/>
      <c r="G1536" s="291"/>
      <c r="H1536" s="291"/>
      <c r="I1536" s="291"/>
      <c r="J1536" s="291"/>
      <c r="K1536" s="291"/>
      <c r="L1536" s="291"/>
      <c r="M1536" s="292">
        <f t="shared" si="49"/>
        <v>0</v>
      </c>
      <c r="N1536" s="284">
        <v>44866</v>
      </c>
    </row>
    <row r="1537" spans="1:14">
      <c r="A1537" s="290" t="s">
        <v>339</v>
      </c>
      <c r="B1537" s="291"/>
      <c r="C1537" s="291"/>
      <c r="D1537" s="291"/>
      <c r="E1537" s="291"/>
      <c r="F1537" s="291"/>
      <c r="G1537" s="291"/>
      <c r="H1537" s="291"/>
      <c r="I1537" s="291"/>
      <c r="J1537" s="291"/>
      <c r="K1537" s="291"/>
      <c r="L1537" s="291"/>
      <c r="M1537" s="292">
        <f t="shared" si="49"/>
        <v>0</v>
      </c>
      <c r="N1537" s="284">
        <v>44866</v>
      </c>
    </row>
    <row r="1538" spans="1:14">
      <c r="A1538" s="290" t="s">
        <v>13</v>
      </c>
      <c r="B1538" s="291"/>
      <c r="C1538" s="291"/>
      <c r="D1538" s="291"/>
      <c r="E1538" s="291"/>
      <c r="F1538" s="291"/>
      <c r="G1538" s="291"/>
      <c r="H1538" s="291"/>
      <c r="I1538" s="291"/>
      <c r="J1538" s="291"/>
      <c r="K1538" s="291"/>
      <c r="L1538" s="291"/>
      <c r="M1538" s="292">
        <f t="shared" si="49"/>
        <v>0</v>
      </c>
      <c r="N1538" s="284">
        <v>44866</v>
      </c>
    </row>
    <row r="1539" spans="1:14">
      <c r="A1539" s="290" t="s">
        <v>14</v>
      </c>
      <c r="B1539" s="291"/>
      <c r="C1539" s="291"/>
      <c r="D1539" s="291"/>
      <c r="E1539" s="291"/>
      <c r="F1539" s="291"/>
      <c r="G1539" s="291"/>
      <c r="H1539" s="291"/>
      <c r="I1539" s="291"/>
      <c r="J1539" s="291"/>
      <c r="K1539" s="291"/>
      <c r="L1539" s="291"/>
      <c r="M1539" s="292">
        <f t="shared" si="49"/>
        <v>0</v>
      </c>
      <c r="N1539" s="284">
        <v>44866</v>
      </c>
    </row>
    <row r="1540" spans="1:14">
      <c r="A1540" s="290" t="s">
        <v>15</v>
      </c>
      <c r="B1540" s="291"/>
      <c r="C1540" s="291"/>
      <c r="D1540" s="291"/>
      <c r="E1540" s="291"/>
      <c r="F1540" s="291"/>
      <c r="G1540" s="291"/>
      <c r="H1540" s="291"/>
      <c r="I1540" s="291"/>
      <c r="J1540" s="291"/>
      <c r="K1540" s="291"/>
      <c r="L1540" s="291"/>
      <c r="M1540" s="292">
        <f t="shared" si="49"/>
        <v>0</v>
      </c>
      <c r="N1540" s="284">
        <v>44866</v>
      </c>
    </row>
    <row r="1541" spans="1:14">
      <c r="A1541" s="290" t="s">
        <v>16</v>
      </c>
      <c r="B1541" s="291"/>
      <c r="C1541" s="291"/>
      <c r="D1541" s="291"/>
      <c r="E1541" s="291"/>
      <c r="F1541" s="291"/>
      <c r="G1541" s="291"/>
      <c r="H1541" s="291"/>
      <c r="I1541" s="291"/>
      <c r="J1541" s="291"/>
      <c r="K1541" s="291"/>
      <c r="L1541" s="291"/>
      <c r="M1541" s="292">
        <f t="shared" si="49"/>
        <v>0</v>
      </c>
      <c r="N1541" s="284">
        <v>44866</v>
      </c>
    </row>
    <row r="1542" spans="1:14">
      <c r="A1542" s="290" t="s">
        <v>340</v>
      </c>
      <c r="B1542" s="291"/>
      <c r="C1542" s="291"/>
      <c r="D1542" s="291"/>
      <c r="E1542" s="291"/>
      <c r="F1542" s="291"/>
      <c r="G1542" s="291"/>
      <c r="H1542" s="291"/>
      <c r="I1542" s="291"/>
      <c r="J1542" s="291"/>
      <c r="K1542" s="291"/>
      <c r="L1542" s="291"/>
      <c r="M1542" s="292">
        <f t="shared" si="49"/>
        <v>0</v>
      </c>
      <c r="N1542" s="284">
        <v>44866</v>
      </c>
    </row>
    <row r="1543" spans="1:14">
      <c r="A1543" s="290" t="s">
        <v>17</v>
      </c>
      <c r="B1543" s="291"/>
      <c r="C1543" s="291"/>
      <c r="D1543" s="291"/>
      <c r="E1543" s="291"/>
      <c r="F1543" s="291"/>
      <c r="G1543" s="291"/>
      <c r="H1543" s="291"/>
      <c r="I1543" s="291"/>
      <c r="J1543" s="291"/>
      <c r="K1543" s="291"/>
      <c r="L1543" s="291"/>
      <c r="M1543" s="292">
        <f t="shared" si="49"/>
        <v>0</v>
      </c>
      <c r="N1543" s="284">
        <v>44866</v>
      </c>
    </row>
    <row r="1544" spans="1:14">
      <c r="A1544" s="290" t="s">
        <v>18</v>
      </c>
      <c r="B1544" s="291"/>
      <c r="C1544" s="291"/>
      <c r="D1544" s="291"/>
      <c r="E1544" s="291"/>
      <c r="F1544" s="291"/>
      <c r="G1544" s="291"/>
      <c r="H1544" s="291"/>
      <c r="I1544" s="291"/>
      <c r="J1544" s="291"/>
      <c r="K1544" s="291"/>
      <c r="L1544" s="291"/>
      <c r="M1544" s="292">
        <f t="shared" si="49"/>
        <v>0</v>
      </c>
      <c r="N1544" s="284">
        <v>44866</v>
      </c>
    </row>
    <row r="1545" spans="1:14">
      <c r="A1545" s="290" t="s">
        <v>19</v>
      </c>
      <c r="B1545" s="291"/>
      <c r="C1545" s="291"/>
      <c r="D1545" s="291"/>
      <c r="E1545" s="291"/>
      <c r="F1545" s="291"/>
      <c r="G1545" s="291"/>
      <c r="H1545" s="291"/>
      <c r="I1545" s="291"/>
      <c r="J1545" s="291"/>
      <c r="K1545" s="291"/>
      <c r="L1545" s="291"/>
      <c r="M1545" s="292">
        <f t="shared" si="49"/>
        <v>0</v>
      </c>
      <c r="N1545" s="284">
        <v>44866</v>
      </c>
    </row>
    <row r="1546" spans="1:14">
      <c r="A1546" s="290" t="s">
        <v>20</v>
      </c>
      <c r="B1546" s="291"/>
      <c r="C1546" s="291"/>
      <c r="D1546" s="291"/>
      <c r="E1546" s="291"/>
      <c r="F1546" s="291"/>
      <c r="G1546" s="291"/>
      <c r="H1546" s="291"/>
      <c r="I1546" s="291"/>
      <c r="J1546" s="291"/>
      <c r="K1546" s="291"/>
      <c r="L1546" s="291"/>
      <c r="M1546" s="292">
        <f t="shared" si="49"/>
        <v>0</v>
      </c>
      <c r="N1546" s="284">
        <v>44866</v>
      </c>
    </row>
    <row r="1547" spans="1:14">
      <c r="A1547" s="290" t="s">
        <v>341</v>
      </c>
      <c r="B1547" s="291"/>
      <c r="C1547" s="291"/>
      <c r="D1547" s="291"/>
      <c r="E1547" s="291"/>
      <c r="F1547" s="291"/>
      <c r="G1547" s="291"/>
      <c r="H1547" s="291"/>
      <c r="I1547" s="291"/>
      <c r="J1547" s="291"/>
      <c r="K1547" s="291"/>
      <c r="L1547" s="291"/>
      <c r="M1547" s="292">
        <f t="shared" si="49"/>
        <v>0</v>
      </c>
      <c r="N1547" s="284">
        <v>44866</v>
      </c>
    </row>
    <row r="1548" spans="1:14">
      <c r="A1548" s="290" t="s">
        <v>21</v>
      </c>
      <c r="B1548" s="291"/>
      <c r="C1548" s="291"/>
      <c r="D1548" s="291"/>
      <c r="E1548" s="291"/>
      <c r="F1548" s="291"/>
      <c r="G1548" s="291"/>
      <c r="H1548" s="291"/>
      <c r="I1548" s="291"/>
      <c r="J1548" s="291"/>
      <c r="K1548" s="291"/>
      <c r="L1548" s="291"/>
      <c r="M1548" s="292">
        <f t="shared" si="49"/>
        <v>0</v>
      </c>
      <c r="N1548" s="284">
        <v>44866</v>
      </c>
    </row>
    <row r="1549" spans="1:14">
      <c r="A1549" s="290" t="s">
        <v>22</v>
      </c>
      <c r="B1549" s="291"/>
      <c r="C1549" s="291"/>
      <c r="D1549" s="291"/>
      <c r="E1549" s="291"/>
      <c r="F1549" s="291"/>
      <c r="G1549" s="291"/>
      <c r="H1549" s="291"/>
      <c r="I1549" s="291"/>
      <c r="J1549" s="291"/>
      <c r="K1549" s="291"/>
      <c r="L1549" s="291"/>
      <c r="M1549" s="292">
        <f t="shared" si="49"/>
        <v>0</v>
      </c>
      <c r="N1549" s="284">
        <v>44866</v>
      </c>
    </row>
    <row r="1550" spans="1:14">
      <c r="A1550" s="290" t="s">
        <v>342</v>
      </c>
      <c r="B1550" s="291"/>
      <c r="C1550" s="291"/>
      <c r="D1550" s="291"/>
      <c r="E1550" s="291"/>
      <c r="F1550" s="291"/>
      <c r="G1550" s="291"/>
      <c r="H1550" s="291"/>
      <c r="I1550" s="291"/>
      <c r="J1550" s="291"/>
      <c r="K1550" s="291"/>
      <c r="L1550" s="291"/>
      <c r="M1550" s="292">
        <f t="shared" si="49"/>
        <v>0</v>
      </c>
      <c r="N1550" s="284">
        <v>44866</v>
      </c>
    </row>
    <row r="1551" spans="1:14">
      <c r="A1551" s="290" t="s">
        <v>23</v>
      </c>
      <c r="B1551" s="291"/>
      <c r="C1551" s="291"/>
      <c r="D1551" s="291"/>
      <c r="E1551" s="291"/>
      <c r="F1551" s="291"/>
      <c r="G1551" s="291"/>
      <c r="H1551" s="291"/>
      <c r="I1551" s="291"/>
      <c r="J1551" s="291"/>
      <c r="K1551" s="291"/>
      <c r="L1551" s="291"/>
      <c r="M1551" s="292">
        <f t="shared" si="49"/>
        <v>0</v>
      </c>
      <c r="N1551" s="284">
        <v>44866</v>
      </c>
    </row>
    <row r="1552" spans="1:14">
      <c r="A1552" s="290" t="s">
        <v>24</v>
      </c>
      <c r="B1552" s="291"/>
      <c r="C1552" s="291"/>
      <c r="D1552" s="291"/>
      <c r="E1552" s="291"/>
      <c r="F1552" s="291"/>
      <c r="G1552" s="291"/>
      <c r="H1552" s="291"/>
      <c r="I1552" s="291"/>
      <c r="J1552" s="291"/>
      <c r="K1552" s="291"/>
      <c r="L1552" s="291"/>
      <c r="M1552" s="292">
        <f t="shared" si="49"/>
        <v>0</v>
      </c>
      <c r="N1552" s="284">
        <v>44866</v>
      </c>
    </row>
    <row r="1553" spans="1:14">
      <c r="A1553" s="290" t="s">
        <v>25</v>
      </c>
      <c r="B1553" s="291"/>
      <c r="C1553" s="291"/>
      <c r="D1553" s="291"/>
      <c r="E1553" s="291"/>
      <c r="F1553" s="291"/>
      <c r="G1553" s="291"/>
      <c r="H1553" s="291"/>
      <c r="I1553" s="291"/>
      <c r="J1553" s="291"/>
      <c r="K1553" s="291"/>
      <c r="L1553" s="291"/>
      <c r="M1553" s="292">
        <f t="shared" si="49"/>
        <v>0</v>
      </c>
      <c r="N1553" s="284">
        <v>44866</v>
      </c>
    </row>
    <row r="1554" spans="1:14">
      <c r="A1554" s="290" t="s">
        <v>26</v>
      </c>
      <c r="B1554" s="291"/>
      <c r="C1554" s="291"/>
      <c r="D1554" s="291"/>
      <c r="E1554" s="291"/>
      <c r="F1554" s="291"/>
      <c r="G1554" s="291"/>
      <c r="H1554" s="291"/>
      <c r="I1554" s="291"/>
      <c r="J1554" s="291"/>
      <c r="K1554" s="291"/>
      <c r="L1554" s="291"/>
      <c r="M1554" s="292">
        <f t="shared" si="49"/>
        <v>0</v>
      </c>
      <c r="N1554" s="284">
        <v>44866</v>
      </c>
    </row>
    <row r="1555" spans="1:14">
      <c r="A1555" s="290" t="s">
        <v>27</v>
      </c>
      <c r="B1555" s="291"/>
      <c r="C1555" s="291"/>
      <c r="D1555" s="291"/>
      <c r="E1555" s="291"/>
      <c r="F1555" s="291"/>
      <c r="G1555" s="291"/>
      <c r="H1555" s="291"/>
      <c r="I1555" s="291"/>
      <c r="J1555" s="291"/>
      <c r="K1555" s="291"/>
      <c r="L1555" s="291"/>
      <c r="M1555" s="292">
        <f t="shared" si="49"/>
        <v>0</v>
      </c>
      <c r="N1555" s="284">
        <v>44866</v>
      </c>
    </row>
    <row r="1556" spans="1:14">
      <c r="A1556" s="290" t="s">
        <v>343</v>
      </c>
      <c r="B1556" s="291"/>
      <c r="C1556" s="291"/>
      <c r="D1556" s="291"/>
      <c r="E1556" s="291"/>
      <c r="F1556" s="291"/>
      <c r="G1556" s="291"/>
      <c r="H1556" s="291"/>
      <c r="I1556" s="291"/>
      <c r="J1556" s="291"/>
      <c r="K1556" s="291"/>
      <c r="L1556" s="291"/>
      <c r="M1556" s="292">
        <f t="shared" si="49"/>
        <v>0</v>
      </c>
      <c r="N1556" s="284">
        <v>44866</v>
      </c>
    </row>
    <row r="1557" spans="1:14">
      <c r="A1557" s="290" t="s">
        <v>344</v>
      </c>
      <c r="B1557" s="291"/>
      <c r="C1557" s="291"/>
      <c r="D1557" s="291"/>
      <c r="E1557" s="291"/>
      <c r="F1557" s="291"/>
      <c r="G1557" s="291"/>
      <c r="H1557" s="291"/>
      <c r="I1557" s="291"/>
      <c r="J1557" s="291"/>
      <c r="K1557" s="291"/>
      <c r="L1557" s="291"/>
      <c r="M1557" s="292">
        <f t="shared" si="49"/>
        <v>0</v>
      </c>
      <c r="N1557" s="284">
        <v>44866</v>
      </c>
    </row>
    <row r="1558" spans="1:14">
      <c r="A1558" s="290" t="s">
        <v>345</v>
      </c>
      <c r="B1558" s="291"/>
      <c r="C1558" s="291"/>
      <c r="D1558" s="291"/>
      <c r="E1558" s="291"/>
      <c r="F1558" s="291"/>
      <c r="G1558" s="291"/>
      <c r="H1558" s="291"/>
      <c r="I1558" s="291"/>
      <c r="J1558" s="291"/>
      <c r="K1558" s="291"/>
      <c r="L1558" s="291"/>
      <c r="M1558" s="292">
        <f t="shared" si="49"/>
        <v>0</v>
      </c>
      <c r="N1558" s="284">
        <v>44866</v>
      </c>
    </row>
    <row r="1559" spans="1:14">
      <c r="A1559" s="290" t="s">
        <v>28</v>
      </c>
      <c r="B1559" s="291"/>
      <c r="C1559" s="291"/>
      <c r="D1559" s="291"/>
      <c r="E1559" s="291"/>
      <c r="F1559" s="291"/>
      <c r="G1559" s="291"/>
      <c r="H1559" s="291"/>
      <c r="I1559" s="291"/>
      <c r="J1559" s="291"/>
      <c r="K1559" s="291"/>
      <c r="L1559" s="291"/>
      <c r="M1559" s="292">
        <f t="shared" si="49"/>
        <v>0</v>
      </c>
      <c r="N1559" s="284">
        <v>44866</v>
      </c>
    </row>
    <row r="1560" spans="1:14">
      <c r="A1560" s="290" t="s">
        <v>29</v>
      </c>
      <c r="B1560" s="291"/>
      <c r="C1560" s="291"/>
      <c r="D1560" s="291"/>
      <c r="E1560" s="291"/>
      <c r="F1560" s="291"/>
      <c r="G1560" s="291"/>
      <c r="H1560" s="291"/>
      <c r="I1560" s="291"/>
      <c r="J1560" s="291"/>
      <c r="K1560" s="291"/>
      <c r="L1560" s="291"/>
      <c r="M1560" s="292">
        <f t="shared" si="49"/>
        <v>0</v>
      </c>
      <c r="N1560" s="284">
        <v>44866</v>
      </c>
    </row>
    <row r="1561" spans="1:14">
      <c r="A1561" s="290" t="s">
        <v>30</v>
      </c>
      <c r="B1561" s="291"/>
      <c r="C1561" s="291"/>
      <c r="D1561" s="291"/>
      <c r="E1561" s="291"/>
      <c r="F1561" s="291"/>
      <c r="G1561" s="291"/>
      <c r="H1561" s="291"/>
      <c r="I1561" s="291"/>
      <c r="J1561" s="291"/>
      <c r="K1561" s="291"/>
      <c r="L1561" s="291"/>
      <c r="M1561" s="292">
        <f t="shared" si="49"/>
        <v>0</v>
      </c>
      <c r="N1561" s="284">
        <v>44866</v>
      </c>
    </row>
    <row r="1562" spans="1:14">
      <c r="A1562" s="290" t="s">
        <v>346</v>
      </c>
      <c r="B1562" s="291"/>
      <c r="C1562" s="291"/>
      <c r="D1562" s="291"/>
      <c r="E1562" s="291"/>
      <c r="F1562" s="291"/>
      <c r="G1562" s="291"/>
      <c r="H1562" s="291"/>
      <c r="I1562" s="291"/>
      <c r="J1562" s="291"/>
      <c r="K1562" s="291"/>
      <c r="L1562" s="291"/>
      <c r="M1562" s="292">
        <f t="shared" si="49"/>
        <v>0</v>
      </c>
      <c r="N1562" s="284">
        <v>44866</v>
      </c>
    </row>
    <row r="1563" spans="1:14">
      <c r="A1563" s="290" t="s">
        <v>347</v>
      </c>
      <c r="B1563" s="291"/>
      <c r="C1563" s="291"/>
      <c r="D1563" s="291"/>
      <c r="E1563" s="291"/>
      <c r="F1563" s="291"/>
      <c r="G1563" s="291"/>
      <c r="H1563" s="291"/>
      <c r="I1563" s="291"/>
      <c r="J1563" s="291"/>
      <c r="K1563" s="291"/>
      <c r="L1563" s="291"/>
      <c r="M1563" s="292">
        <f t="shared" si="49"/>
        <v>0</v>
      </c>
      <c r="N1563" s="284">
        <v>44866</v>
      </c>
    </row>
    <row r="1564" spans="1:14">
      <c r="A1564" s="290" t="s">
        <v>31</v>
      </c>
      <c r="B1564" s="291"/>
      <c r="C1564" s="291"/>
      <c r="D1564" s="291"/>
      <c r="E1564" s="291"/>
      <c r="F1564" s="291"/>
      <c r="G1564" s="291"/>
      <c r="H1564" s="291"/>
      <c r="I1564" s="291"/>
      <c r="J1564" s="291"/>
      <c r="K1564" s="291"/>
      <c r="L1564" s="291"/>
      <c r="M1564" s="292">
        <f t="shared" si="49"/>
        <v>0</v>
      </c>
      <c r="N1564" s="284">
        <v>44866</v>
      </c>
    </row>
    <row r="1565" spans="1:14">
      <c r="A1565" s="290" t="s">
        <v>32</v>
      </c>
      <c r="B1565" s="291"/>
      <c r="C1565" s="291"/>
      <c r="D1565" s="291"/>
      <c r="E1565" s="291"/>
      <c r="F1565" s="291"/>
      <c r="G1565" s="291"/>
      <c r="H1565" s="291"/>
      <c r="I1565" s="291"/>
      <c r="J1565" s="291"/>
      <c r="K1565" s="291"/>
      <c r="L1565" s="291"/>
      <c r="M1565" s="292">
        <f t="shared" si="49"/>
        <v>0</v>
      </c>
      <c r="N1565" s="284">
        <v>44866</v>
      </c>
    </row>
    <row r="1566" spans="1:14">
      <c r="A1566" s="290" t="s">
        <v>33</v>
      </c>
      <c r="B1566" s="291"/>
      <c r="C1566" s="291"/>
      <c r="D1566" s="291"/>
      <c r="E1566" s="291"/>
      <c r="F1566" s="291"/>
      <c r="G1566" s="291"/>
      <c r="H1566" s="291"/>
      <c r="I1566" s="291"/>
      <c r="J1566" s="291"/>
      <c r="K1566" s="291"/>
      <c r="L1566" s="291"/>
      <c r="M1566" s="292">
        <f t="shared" si="49"/>
        <v>0</v>
      </c>
      <c r="N1566" s="284">
        <v>44866</v>
      </c>
    </row>
    <row r="1567" spans="1:14">
      <c r="A1567" s="290" t="s">
        <v>34</v>
      </c>
      <c r="B1567" s="291"/>
      <c r="C1567" s="291"/>
      <c r="D1567" s="291"/>
      <c r="E1567" s="291"/>
      <c r="F1567" s="291"/>
      <c r="G1567" s="291"/>
      <c r="H1567" s="291"/>
      <c r="I1567" s="291"/>
      <c r="J1567" s="291"/>
      <c r="K1567" s="291"/>
      <c r="L1567" s="291"/>
      <c r="M1567" s="292">
        <f t="shared" si="49"/>
        <v>0</v>
      </c>
      <c r="N1567" s="284">
        <v>44866</v>
      </c>
    </row>
    <row r="1568" spans="1:14">
      <c r="A1568" s="293" t="s">
        <v>36</v>
      </c>
      <c r="B1568" s="294">
        <f t="shared" ref="B1568:L1568" si="50">SUM(B1517:B1567)</f>
        <v>0</v>
      </c>
      <c r="C1568" s="294">
        <f t="shared" si="50"/>
        <v>0</v>
      </c>
      <c r="D1568" s="294">
        <f t="shared" si="50"/>
        <v>0</v>
      </c>
      <c r="E1568" s="294">
        <f t="shared" si="50"/>
        <v>0</v>
      </c>
      <c r="F1568" s="294">
        <f t="shared" si="50"/>
        <v>0</v>
      </c>
      <c r="G1568" s="294">
        <f t="shared" si="50"/>
        <v>0</v>
      </c>
      <c r="H1568" s="294">
        <f t="shared" si="50"/>
        <v>0</v>
      </c>
      <c r="I1568" s="294">
        <f t="shared" si="50"/>
        <v>0</v>
      </c>
      <c r="J1568" s="294">
        <f t="shared" si="50"/>
        <v>0</v>
      </c>
      <c r="K1568" s="294">
        <f t="shared" si="50"/>
        <v>0</v>
      </c>
      <c r="L1568" s="294">
        <f t="shared" si="50"/>
        <v>0</v>
      </c>
      <c r="M1568" s="292">
        <f t="shared" si="49"/>
        <v>0</v>
      </c>
      <c r="N1568" s="284">
        <v>44866</v>
      </c>
    </row>
    <row r="1572" spans="1:14">
      <c r="A1572" s="282" t="s">
        <v>412</v>
      </c>
    </row>
    <row r="1573" spans="1:14" ht="15" customHeight="1">
      <c r="A1573" s="314" t="s">
        <v>413</v>
      </c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</row>
    <row r="1574" spans="1:14" ht="63">
      <c r="A1574" s="286" t="s">
        <v>206</v>
      </c>
      <c r="B1574" s="287" t="s">
        <v>207</v>
      </c>
      <c r="C1574" s="287" t="s">
        <v>153</v>
      </c>
      <c r="D1574" s="284" t="s">
        <v>356</v>
      </c>
      <c r="E1574" s="285"/>
      <c r="F1574" s="285"/>
      <c r="G1574" s="285"/>
      <c r="H1574" s="285"/>
      <c r="I1574" s="285"/>
      <c r="J1574" s="285"/>
      <c r="K1574" s="285"/>
      <c r="L1574" s="285"/>
      <c r="M1574" s="285"/>
      <c r="N1574" s="285"/>
    </row>
    <row r="1575" spans="1:14">
      <c r="A1575" s="290" t="s">
        <v>1</v>
      </c>
      <c r="B1575" s="291"/>
      <c r="C1575" s="292">
        <f t="shared" ref="C1575:C1626" si="51">SUM(B1575:B1575)</f>
        <v>0</v>
      </c>
      <c r="D1575" s="284">
        <v>44866</v>
      </c>
      <c r="E1575" s="285"/>
      <c r="F1575" s="285"/>
      <c r="G1575" s="285"/>
      <c r="H1575" s="285"/>
      <c r="I1575" s="285"/>
      <c r="J1575" s="285"/>
      <c r="K1575" s="285"/>
      <c r="L1575" s="285"/>
      <c r="M1575" s="285"/>
      <c r="N1575" s="285"/>
    </row>
    <row r="1576" spans="1:14">
      <c r="A1576" s="290" t="s">
        <v>2</v>
      </c>
      <c r="B1576" s="291"/>
      <c r="C1576" s="292">
        <f t="shared" si="51"/>
        <v>0</v>
      </c>
      <c r="D1576" s="284">
        <v>44866</v>
      </c>
      <c r="E1576" s="285"/>
      <c r="F1576" s="285"/>
      <c r="G1576" s="285"/>
      <c r="H1576" s="285"/>
      <c r="I1576" s="285"/>
      <c r="J1576" s="285"/>
      <c r="K1576" s="285"/>
      <c r="L1576" s="285"/>
      <c r="M1576" s="285"/>
      <c r="N1576" s="285"/>
    </row>
    <row r="1577" spans="1:14">
      <c r="A1577" s="290" t="s">
        <v>331</v>
      </c>
      <c r="B1577" s="291"/>
      <c r="C1577" s="292">
        <f t="shared" si="51"/>
        <v>0</v>
      </c>
      <c r="D1577" s="284">
        <v>44866</v>
      </c>
      <c r="E1577" s="285"/>
      <c r="F1577" s="285"/>
      <c r="G1577" s="285"/>
      <c r="H1577" s="285"/>
      <c r="I1577" s="285"/>
      <c r="J1577" s="285"/>
      <c r="K1577" s="285"/>
      <c r="L1577" s="285"/>
      <c r="M1577" s="285"/>
      <c r="N1577" s="285"/>
    </row>
    <row r="1578" spans="1:14">
      <c r="A1578" s="290" t="s">
        <v>3</v>
      </c>
      <c r="B1578" s="291"/>
      <c r="C1578" s="292">
        <f t="shared" si="51"/>
        <v>0</v>
      </c>
      <c r="D1578" s="284">
        <v>44866</v>
      </c>
      <c r="E1578" s="285"/>
      <c r="F1578" s="285"/>
      <c r="G1578" s="285"/>
      <c r="H1578" s="285"/>
      <c r="I1578" s="285"/>
      <c r="J1578" s="285"/>
      <c r="K1578" s="285"/>
      <c r="L1578" s="285"/>
      <c r="M1578" s="285"/>
      <c r="N1578" s="285"/>
    </row>
    <row r="1579" spans="1:14">
      <c r="A1579" s="290" t="s">
        <v>332</v>
      </c>
      <c r="B1579" s="291"/>
      <c r="C1579" s="292">
        <f t="shared" si="51"/>
        <v>0</v>
      </c>
      <c r="D1579" s="284">
        <v>44866</v>
      </c>
      <c r="E1579" s="285"/>
      <c r="F1579" s="285"/>
      <c r="G1579" s="285"/>
      <c r="H1579" s="285"/>
      <c r="I1579" s="285"/>
      <c r="J1579" s="285"/>
      <c r="K1579" s="285"/>
      <c r="L1579" s="285"/>
      <c r="M1579" s="285"/>
      <c r="N1579" s="285"/>
    </row>
    <row r="1580" spans="1:14">
      <c r="A1580" s="290" t="s">
        <v>4</v>
      </c>
      <c r="B1580" s="291"/>
      <c r="C1580" s="292">
        <f t="shared" si="51"/>
        <v>0</v>
      </c>
      <c r="D1580" s="284">
        <v>44866</v>
      </c>
      <c r="E1580" s="285"/>
      <c r="F1580" s="285"/>
      <c r="G1580" s="285"/>
      <c r="H1580" s="285"/>
      <c r="I1580" s="285"/>
      <c r="J1580" s="285"/>
      <c r="K1580" s="285"/>
      <c r="L1580" s="285"/>
      <c r="M1580" s="285"/>
      <c r="N1580" s="285"/>
    </row>
    <row r="1581" spans="1:14">
      <c r="A1581" s="290" t="s">
        <v>5</v>
      </c>
      <c r="B1581" s="291"/>
      <c r="C1581" s="292">
        <f t="shared" si="51"/>
        <v>0</v>
      </c>
      <c r="D1581" s="284">
        <v>44866</v>
      </c>
      <c r="E1581" s="285"/>
      <c r="F1581" s="285"/>
      <c r="G1581" s="285"/>
      <c r="H1581" s="285"/>
      <c r="I1581" s="285"/>
      <c r="J1581" s="285"/>
      <c r="K1581" s="285"/>
      <c r="L1581" s="285"/>
      <c r="M1581" s="285"/>
      <c r="N1581" s="285"/>
    </row>
    <row r="1582" spans="1:14">
      <c r="A1582" s="290" t="s">
        <v>6</v>
      </c>
      <c r="B1582" s="291"/>
      <c r="C1582" s="292">
        <f t="shared" si="51"/>
        <v>0</v>
      </c>
      <c r="D1582" s="284">
        <v>44866</v>
      </c>
      <c r="E1582" s="285"/>
      <c r="F1582" s="285"/>
      <c r="G1582" s="285"/>
      <c r="H1582" s="285"/>
      <c r="I1582" s="285"/>
      <c r="J1582" s="285"/>
      <c r="K1582" s="285"/>
      <c r="L1582" s="285"/>
      <c r="M1582" s="285"/>
      <c r="N1582" s="285"/>
    </row>
    <row r="1583" spans="1:14">
      <c r="A1583" s="290" t="s">
        <v>333</v>
      </c>
      <c r="B1583" s="291"/>
      <c r="C1583" s="292">
        <f t="shared" si="51"/>
        <v>0</v>
      </c>
      <c r="D1583" s="284">
        <v>44866</v>
      </c>
      <c r="E1583" s="285"/>
      <c r="F1583" s="285"/>
      <c r="G1583" s="285"/>
      <c r="H1583" s="285"/>
      <c r="I1583" s="285"/>
      <c r="J1583" s="285"/>
      <c r="K1583" s="285"/>
      <c r="L1583" s="285"/>
      <c r="M1583" s="285"/>
      <c r="N1583" s="285"/>
    </row>
    <row r="1584" spans="1:14">
      <c r="A1584" s="290" t="s">
        <v>334</v>
      </c>
      <c r="B1584" s="291"/>
      <c r="C1584" s="292">
        <f t="shared" si="51"/>
        <v>0</v>
      </c>
      <c r="D1584" s="284">
        <v>44866</v>
      </c>
      <c r="E1584" s="285"/>
      <c r="F1584" s="285"/>
      <c r="G1584" s="285"/>
      <c r="H1584" s="285"/>
      <c r="I1584" s="285"/>
      <c r="J1584" s="285"/>
      <c r="K1584" s="285"/>
      <c r="L1584" s="285"/>
      <c r="M1584" s="285"/>
      <c r="N1584" s="285"/>
    </row>
    <row r="1585" spans="1:14">
      <c r="A1585" s="290" t="s">
        <v>335</v>
      </c>
      <c r="B1585" s="291"/>
      <c r="C1585" s="292">
        <f t="shared" si="51"/>
        <v>0</v>
      </c>
      <c r="D1585" s="284">
        <v>44866</v>
      </c>
      <c r="E1585" s="285"/>
      <c r="F1585" s="285"/>
      <c r="G1585" s="285"/>
      <c r="H1585" s="285"/>
      <c r="I1585" s="285"/>
      <c r="J1585" s="285"/>
      <c r="K1585" s="285"/>
      <c r="L1585" s="285"/>
      <c r="M1585" s="285"/>
      <c r="N1585" s="285"/>
    </row>
    <row r="1586" spans="1:14">
      <c r="A1586" s="290" t="s">
        <v>7</v>
      </c>
      <c r="B1586" s="291"/>
      <c r="C1586" s="292">
        <f t="shared" si="51"/>
        <v>0</v>
      </c>
      <c r="D1586" s="284">
        <v>44866</v>
      </c>
      <c r="E1586" s="285"/>
      <c r="F1586" s="285"/>
      <c r="G1586" s="285"/>
      <c r="H1586" s="285"/>
      <c r="I1586" s="285"/>
      <c r="J1586" s="285"/>
      <c r="K1586" s="285"/>
      <c r="L1586" s="285"/>
      <c r="M1586" s="285"/>
      <c r="N1586" s="285"/>
    </row>
    <row r="1587" spans="1:14">
      <c r="A1587" s="290" t="s">
        <v>336</v>
      </c>
      <c r="B1587" s="291"/>
      <c r="C1587" s="292">
        <f t="shared" si="51"/>
        <v>0</v>
      </c>
      <c r="D1587" s="284">
        <v>44866</v>
      </c>
      <c r="E1587" s="285"/>
      <c r="F1587" s="285"/>
      <c r="G1587" s="285"/>
      <c r="H1587" s="285"/>
      <c r="I1587" s="285"/>
      <c r="J1587" s="285"/>
      <c r="K1587" s="285"/>
      <c r="L1587" s="285"/>
      <c r="M1587" s="285"/>
      <c r="N1587" s="285"/>
    </row>
    <row r="1588" spans="1:14">
      <c r="A1588" s="290" t="s">
        <v>8</v>
      </c>
      <c r="B1588" s="291"/>
      <c r="C1588" s="292">
        <f t="shared" si="51"/>
        <v>0</v>
      </c>
      <c r="D1588" s="284">
        <v>44866</v>
      </c>
      <c r="E1588" s="285"/>
      <c r="F1588" s="285"/>
      <c r="G1588" s="285"/>
      <c r="H1588" s="285"/>
      <c r="I1588" s="285"/>
      <c r="J1588" s="285"/>
      <c r="K1588" s="285"/>
      <c r="L1588" s="285"/>
      <c r="M1588" s="285"/>
      <c r="N1588" s="285"/>
    </row>
    <row r="1589" spans="1:14">
      <c r="A1589" s="290" t="s">
        <v>9</v>
      </c>
      <c r="B1589" s="291"/>
      <c r="C1589" s="292">
        <f t="shared" si="51"/>
        <v>0</v>
      </c>
      <c r="D1589" s="284">
        <v>44866</v>
      </c>
      <c r="E1589" s="285"/>
      <c r="F1589" s="285"/>
      <c r="G1589" s="285"/>
      <c r="H1589" s="285"/>
      <c r="I1589" s="285"/>
      <c r="J1589" s="285"/>
      <c r="K1589" s="285"/>
      <c r="L1589" s="285"/>
      <c r="M1589" s="285"/>
      <c r="N1589" s="285"/>
    </row>
    <row r="1590" spans="1:14">
      <c r="A1590" s="290" t="s">
        <v>337</v>
      </c>
      <c r="B1590" s="291"/>
      <c r="C1590" s="292">
        <f t="shared" si="51"/>
        <v>0</v>
      </c>
      <c r="D1590" s="284">
        <v>44866</v>
      </c>
      <c r="E1590" s="285"/>
      <c r="F1590" s="285"/>
      <c r="G1590" s="285"/>
      <c r="H1590" s="285"/>
      <c r="I1590" s="285"/>
      <c r="J1590" s="285"/>
      <c r="K1590" s="285"/>
      <c r="L1590" s="285"/>
      <c r="M1590" s="285"/>
      <c r="N1590" s="285"/>
    </row>
    <row r="1591" spans="1:14">
      <c r="A1591" s="290" t="s">
        <v>10</v>
      </c>
      <c r="B1591" s="291"/>
      <c r="C1591" s="292">
        <f t="shared" si="51"/>
        <v>0</v>
      </c>
      <c r="D1591" s="284">
        <v>44866</v>
      </c>
      <c r="E1591" s="285"/>
      <c r="F1591" s="285"/>
      <c r="G1591" s="285"/>
      <c r="H1591" s="285"/>
      <c r="I1591" s="285"/>
      <c r="J1591" s="285"/>
      <c r="K1591" s="285"/>
      <c r="L1591" s="285"/>
      <c r="M1591" s="285"/>
      <c r="N1591" s="285"/>
    </row>
    <row r="1592" spans="1:14">
      <c r="A1592" s="290" t="s">
        <v>338</v>
      </c>
      <c r="B1592" s="291"/>
      <c r="C1592" s="292">
        <f t="shared" si="51"/>
        <v>0</v>
      </c>
      <c r="D1592" s="284">
        <v>44866</v>
      </c>
      <c r="E1592" s="285"/>
      <c r="F1592" s="285"/>
      <c r="G1592" s="285"/>
      <c r="H1592" s="285"/>
      <c r="I1592" s="285"/>
      <c r="J1592" s="285"/>
      <c r="K1592" s="285"/>
      <c r="L1592" s="285"/>
      <c r="M1592" s="285"/>
      <c r="N1592" s="285"/>
    </row>
    <row r="1593" spans="1:14">
      <c r="A1593" s="290" t="s">
        <v>11</v>
      </c>
      <c r="B1593" s="291"/>
      <c r="C1593" s="292">
        <f t="shared" si="51"/>
        <v>0</v>
      </c>
      <c r="D1593" s="284">
        <v>44866</v>
      </c>
      <c r="E1593" s="285"/>
      <c r="F1593" s="285"/>
      <c r="G1593" s="285"/>
      <c r="H1593" s="285"/>
      <c r="I1593" s="285"/>
      <c r="J1593" s="285"/>
      <c r="K1593" s="285"/>
      <c r="L1593" s="285"/>
      <c r="M1593" s="285"/>
      <c r="N1593" s="285"/>
    </row>
    <row r="1594" spans="1:14">
      <c r="A1594" s="290" t="s">
        <v>12</v>
      </c>
      <c r="B1594" s="291"/>
      <c r="C1594" s="292">
        <f t="shared" si="51"/>
        <v>0</v>
      </c>
      <c r="D1594" s="284">
        <v>44866</v>
      </c>
      <c r="E1594" s="285"/>
      <c r="F1594" s="285"/>
      <c r="G1594" s="285"/>
      <c r="H1594" s="285"/>
      <c r="I1594" s="285"/>
      <c r="J1594" s="285"/>
      <c r="K1594" s="285"/>
      <c r="L1594" s="285"/>
      <c r="M1594" s="285"/>
      <c r="N1594" s="285"/>
    </row>
    <row r="1595" spans="1:14">
      <c r="A1595" s="290" t="s">
        <v>339</v>
      </c>
      <c r="B1595" s="291"/>
      <c r="C1595" s="292">
        <f t="shared" si="51"/>
        <v>0</v>
      </c>
      <c r="D1595" s="284">
        <v>44866</v>
      </c>
      <c r="E1595" s="285"/>
      <c r="F1595" s="285"/>
      <c r="G1595" s="285"/>
      <c r="H1595" s="285"/>
      <c r="I1595" s="285"/>
      <c r="J1595" s="285"/>
      <c r="K1595" s="285"/>
      <c r="L1595" s="285"/>
      <c r="M1595" s="285"/>
      <c r="N1595" s="285"/>
    </row>
    <row r="1596" spans="1:14">
      <c r="A1596" s="290" t="s">
        <v>13</v>
      </c>
      <c r="B1596" s="291"/>
      <c r="C1596" s="292">
        <f t="shared" si="51"/>
        <v>0</v>
      </c>
      <c r="D1596" s="284">
        <v>44866</v>
      </c>
      <c r="E1596" s="285"/>
      <c r="F1596" s="285"/>
      <c r="G1596" s="285"/>
      <c r="H1596" s="285"/>
      <c r="I1596" s="285"/>
      <c r="J1596" s="285"/>
      <c r="K1596" s="285"/>
      <c r="L1596" s="285"/>
      <c r="M1596" s="285"/>
      <c r="N1596" s="285"/>
    </row>
    <row r="1597" spans="1:14">
      <c r="A1597" s="290" t="s">
        <v>14</v>
      </c>
      <c r="B1597" s="291"/>
      <c r="C1597" s="292">
        <f t="shared" si="51"/>
        <v>0</v>
      </c>
      <c r="D1597" s="284">
        <v>44866</v>
      </c>
      <c r="E1597" s="285"/>
      <c r="F1597" s="285"/>
      <c r="G1597" s="285"/>
      <c r="H1597" s="285"/>
      <c r="I1597" s="285"/>
      <c r="J1597" s="285"/>
      <c r="K1597" s="285"/>
      <c r="L1597" s="285"/>
      <c r="M1597" s="285"/>
      <c r="N1597" s="285"/>
    </row>
    <row r="1598" spans="1:14">
      <c r="A1598" s="290" t="s">
        <v>15</v>
      </c>
      <c r="B1598" s="291"/>
      <c r="C1598" s="292">
        <f t="shared" si="51"/>
        <v>0</v>
      </c>
      <c r="D1598" s="284">
        <v>44866</v>
      </c>
      <c r="E1598" s="285"/>
      <c r="F1598" s="285"/>
      <c r="G1598" s="285"/>
      <c r="H1598" s="285"/>
      <c r="I1598" s="285"/>
      <c r="J1598" s="285"/>
      <c r="K1598" s="285"/>
      <c r="L1598" s="285"/>
      <c r="M1598" s="285"/>
      <c r="N1598" s="285"/>
    </row>
    <row r="1599" spans="1:14">
      <c r="A1599" s="290" t="s">
        <v>16</v>
      </c>
      <c r="B1599" s="291"/>
      <c r="C1599" s="292">
        <f t="shared" si="51"/>
        <v>0</v>
      </c>
      <c r="D1599" s="284">
        <v>44866</v>
      </c>
      <c r="E1599" s="285"/>
      <c r="F1599" s="285"/>
      <c r="G1599" s="285"/>
      <c r="H1599" s="285"/>
      <c r="I1599" s="285"/>
      <c r="J1599" s="285"/>
      <c r="K1599" s="285"/>
      <c r="L1599" s="285"/>
      <c r="M1599" s="285"/>
      <c r="N1599" s="285"/>
    </row>
    <row r="1600" spans="1:14">
      <c r="A1600" s="290" t="s">
        <v>340</v>
      </c>
      <c r="B1600" s="291"/>
      <c r="C1600" s="292">
        <f t="shared" si="51"/>
        <v>0</v>
      </c>
      <c r="D1600" s="284">
        <v>44866</v>
      </c>
      <c r="E1600" s="285"/>
      <c r="F1600" s="285"/>
      <c r="G1600" s="285"/>
      <c r="H1600" s="285"/>
      <c r="I1600" s="285"/>
      <c r="J1600" s="285"/>
      <c r="K1600" s="285"/>
      <c r="L1600" s="285"/>
      <c r="M1600" s="285"/>
      <c r="N1600" s="285"/>
    </row>
    <row r="1601" spans="1:14">
      <c r="A1601" s="290" t="s">
        <v>17</v>
      </c>
      <c r="B1601" s="291"/>
      <c r="C1601" s="292">
        <f t="shared" si="51"/>
        <v>0</v>
      </c>
      <c r="D1601" s="284">
        <v>44866</v>
      </c>
      <c r="E1601" s="285"/>
      <c r="F1601" s="285"/>
      <c r="G1601" s="285"/>
      <c r="H1601" s="285"/>
      <c r="I1601" s="285"/>
      <c r="J1601" s="285"/>
      <c r="K1601" s="285"/>
      <c r="L1601" s="285"/>
      <c r="M1601" s="285"/>
      <c r="N1601" s="285"/>
    </row>
    <row r="1602" spans="1:14">
      <c r="A1602" s="290" t="s">
        <v>18</v>
      </c>
      <c r="B1602" s="291"/>
      <c r="C1602" s="292">
        <f t="shared" si="51"/>
        <v>0</v>
      </c>
      <c r="D1602" s="284">
        <v>44866</v>
      </c>
      <c r="E1602" s="285"/>
      <c r="F1602" s="285"/>
      <c r="G1602" s="285"/>
      <c r="H1602" s="285"/>
      <c r="I1602" s="285"/>
      <c r="J1602" s="285"/>
      <c r="K1602" s="285"/>
      <c r="L1602" s="285"/>
      <c r="M1602" s="285"/>
      <c r="N1602" s="285"/>
    </row>
    <row r="1603" spans="1:14">
      <c r="A1603" s="290" t="s">
        <v>19</v>
      </c>
      <c r="B1603" s="291"/>
      <c r="C1603" s="292">
        <f t="shared" si="51"/>
        <v>0</v>
      </c>
      <c r="D1603" s="284">
        <v>44866</v>
      </c>
      <c r="E1603" s="285"/>
      <c r="F1603" s="285"/>
      <c r="G1603" s="285"/>
      <c r="H1603" s="285"/>
      <c r="I1603" s="285"/>
      <c r="J1603" s="285"/>
      <c r="K1603" s="285"/>
      <c r="L1603" s="285"/>
      <c r="M1603" s="285"/>
      <c r="N1603" s="285"/>
    </row>
    <row r="1604" spans="1:14">
      <c r="A1604" s="290" t="s">
        <v>20</v>
      </c>
      <c r="B1604" s="291"/>
      <c r="C1604" s="292">
        <f t="shared" si="51"/>
        <v>0</v>
      </c>
      <c r="D1604" s="284">
        <v>44866</v>
      </c>
      <c r="E1604" s="285"/>
      <c r="F1604" s="285"/>
      <c r="G1604" s="285"/>
      <c r="H1604" s="285"/>
      <c r="I1604" s="285"/>
      <c r="J1604" s="285"/>
      <c r="K1604" s="285"/>
      <c r="L1604" s="285"/>
      <c r="M1604" s="285"/>
      <c r="N1604" s="285"/>
    </row>
    <row r="1605" spans="1:14">
      <c r="A1605" s="290" t="s">
        <v>341</v>
      </c>
      <c r="B1605" s="291"/>
      <c r="C1605" s="292">
        <f t="shared" si="51"/>
        <v>0</v>
      </c>
      <c r="D1605" s="284">
        <v>44866</v>
      </c>
      <c r="E1605" s="285"/>
      <c r="F1605" s="285"/>
      <c r="G1605" s="285"/>
      <c r="H1605" s="285"/>
      <c r="I1605" s="285"/>
      <c r="J1605" s="285"/>
      <c r="K1605" s="285"/>
      <c r="L1605" s="285"/>
      <c r="M1605" s="285"/>
      <c r="N1605" s="285"/>
    </row>
    <row r="1606" spans="1:14">
      <c r="A1606" s="290" t="s">
        <v>21</v>
      </c>
      <c r="B1606" s="291"/>
      <c r="C1606" s="292">
        <f t="shared" si="51"/>
        <v>0</v>
      </c>
      <c r="D1606" s="284">
        <v>44866</v>
      </c>
      <c r="E1606" s="285"/>
      <c r="F1606" s="285"/>
      <c r="G1606" s="285"/>
      <c r="H1606" s="285"/>
      <c r="I1606" s="285"/>
      <c r="J1606" s="285"/>
      <c r="K1606" s="285"/>
      <c r="L1606" s="285"/>
      <c r="M1606" s="285"/>
      <c r="N1606" s="285"/>
    </row>
    <row r="1607" spans="1:14">
      <c r="A1607" s="290" t="s">
        <v>22</v>
      </c>
      <c r="B1607" s="291"/>
      <c r="C1607" s="292">
        <f t="shared" si="51"/>
        <v>0</v>
      </c>
      <c r="D1607" s="284">
        <v>44866</v>
      </c>
      <c r="E1607" s="285"/>
      <c r="F1607" s="285"/>
      <c r="G1607" s="285"/>
      <c r="H1607" s="285"/>
      <c r="I1607" s="285"/>
      <c r="J1607" s="285"/>
      <c r="K1607" s="285"/>
      <c r="L1607" s="285"/>
      <c r="M1607" s="285"/>
      <c r="N1607" s="285"/>
    </row>
    <row r="1608" spans="1:14">
      <c r="A1608" s="290" t="s">
        <v>342</v>
      </c>
      <c r="B1608" s="291"/>
      <c r="C1608" s="292">
        <f t="shared" si="51"/>
        <v>0</v>
      </c>
      <c r="D1608" s="284">
        <v>44866</v>
      </c>
      <c r="E1608" s="285"/>
      <c r="F1608" s="285"/>
      <c r="G1608" s="285"/>
      <c r="H1608" s="285"/>
      <c r="I1608" s="285"/>
      <c r="J1608" s="285"/>
      <c r="K1608" s="285"/>
      <c r="L1608" s="285"/>
      <c r="M1608" s="285"/>
      <c r="N1608" s="285"/>
    </row>
    <row r="1609" spans="1:14">
      <c r="A1609" s="290" t="s">
        <v>23</v>
      </c>
      <c r="B1609" s="291"/>
      <c r="C1609" s="292">
        <f t="shared" si="51"/>
        <v>0</v>
      </c>
      <c r="D1609" s="284">
        <v>44866</v>
      </c>
      <c r="E1609" s="285"/>
      <c r="F1609" s="285"/>
      <c r="G1609" s="285"/>
      <c r="H1609" s="285"/>
      <c r="I1609" s="285"/>
      <c r="J1609" s="285"/>
      <c r="K1609" s="285"/>
      <c r="L1609" s="285"/>
      <c r="M1609" s="285"/>
      <c r="N1609" s="285"/>
    </row>
    <row r="1610" spans="1:14">
      <c r="A1610" s="290" t="s">
        <v>24</v>
      </c>
      <c r="B1610" s="291"/>
      <c r="C1610" s="292">
        <f t="shared" si="51"/>
        <v>0</v>
      </c>
      <c r="D1610" s="284">
        <v>44866</v>
      </c>
      <c r="E1610" s="285"/>
      <c r="F1610" s="285"/>
      <c r="G1610" s="285"/>
      <c r="H1610" s="285"/>
      <c r="I1610" s="285"/>
      <c r="J1610" s="285"/>
      <c r="K1610" s="285"/>
      <c r="L1610" s="285"/>
      <c r="M1610" s="285"/>
      <c r="N1610" s="285"/>
    </row>
    <row r="1611" spans="1:14">
      <c r="A1611" s="290" t="s">
        <v>25</v>
      </c>
      <c r="B1611" s="291"/>
      <c r="C1611" s="292">
        <f t="shared" si="51"/>
        <v>0</v>
      </c>
      <c r="D1611" s="284">
        <v>44866</v>
      </c>
      <c r="E1611" s="285"/>
      <c r="F1611" s="285"/>
      <c r="G1611" s="285"/>
      <c r="H1611" s="285"/>
      <c r="I1611" s="285"/>
      <c r="J1611" s="285"/>
      <c r="K1611" s="285"/>
      <c r="L1611" s="285"/>
      <c r="M1611" s="285"/>
      <c r="N1611" s="285"/>
    </row>
    <row r="1612" spans="1:14">
      <c r="A1612" s="290" t="s">
        <v>26</v>
      </c>
      <c r="B1612" s="291"/>
      <c r="C1612" s="292">
        <f t="shared" si="51"/>
        <v>0</v>
      </c>
      <c r="D1612" s="284">
        <v>44866</v>
      </c>
      <c r="E1612" s="285"/>
      <c r="F1612" s="285"/>
      <c r="G1612" s="285"/>
      <c r="H1612" s="285"/>
      <c r="I1612" s="285"/>
      <c r="J1612" s="285"/>
      <c r="K1612" s="285"/>
      <c r="L1612" s="285"/>
      <c r="M1612" s="285"/>
      <c r="N1612" s="285"/>
    </row>
    <row r="1613" spans="1:14">
      <c r="A1613" s="290" t="s">
        <v>27</v>
      </c>
      <c r="B1613" s="291"/>
      <c r="C1613" s="292">
        <f t="shared" si="51"/>
        <v>0</v>
      </c>
      <c r="D1613" s="284">
        <v>44866</v>
      </c>
      <c r="E1613" s="285"/>
      <c r="F1613" s="285"/>
      <c r="G1613" s="285"/>
      <c r="H1613" s="285"/>
      <c r="I1613" s="285"/>
      <c r="J1613" s="285"/>
      <c r="K1613" s="285"/>
      <c r="L1613" s="285"/>
      <c r="M1613" s="285"/>
      <c r="N1613" s="285"/>
    </row>
    <row r="1614" spans="1:14">
      <c r="A1614" s="290" t="s">
        <v>343</v>
      </c>
      <c r="B1614" s="291"/>
      <c r="C1614" s="292">
        <f t="shared" si="51"/>
        <v>0</v>
      </c>
      <c r="D1614" s="284">
        <v>44866</v>
      </c>
      <c r="E1614" s="285"/>
      <c r="F1614" s="285"/>
      <c r="G1614" s="285"/>
      <c r="H1614" s="285"/>
      <c r="I1614" s="285"/>
      <c r="J1614" s="285"/>
      <c r="K1614" s="285"/>
      <c r="L1614" s="285"/>
      <c r="M1614" s="285"/>
      <c r="N1614" s="285"/>
    </row>
    <row r="1615" spans="1:14">
      <c r="A1615" s="290" t="s">
        <v>344</v>
      </c>
      <c r="B1615" s="291"/>
      <c r="C1615" s="292">
        <f t="shared" si="51"/>
        <v>0</v>
      </c>
      <c r="D1615" s="284">
        <v>44866</v>
      </c>
      <c r="E1615" s="285"/>
      <c r="F1615" s="285"/>
      <c r="G1615" s="285"/>
      <c r="H1615" s="285"/>
      <c r="I1615" s="285"/>
      <c r="J1615" s="285"/>
      <c r="K1615" s="285"/>
      <c r="L1615" s="285"/>
      <c r="M1615" s="285"/>
      <c r="N1615" s="285"/>
    </row>
    <row r="1616" spans="1:14">
      <c r="A1616" s="290" t="s">
        <v>345</v>
      </c>
      <c r="B1616" s="291"/>
      <c r="C1616" s="292">
        <f t="shared" si="51"/>
        <v>0</v>
      </c>
      <c r="D1616" s="284">
        <v>44866</v>
      </c>
      <c r="E1616" s="285"/>
      <c r="F1616" s="285"/>
      <c r="G1616" s="285"/>
      <c r="H1616" s="285"/>
      <c r="I1616" s="285"/>
      <c r="J1616" s="285"/>
      <c r="K1616" s="285"/>
      <c r="L1616" s="285"/>
      <c r="M1616" s="285"/>
      <c r="N1616" s="285"/>
    </row>
    <row r="1617" spans="1:14">
      <c r="A1617" s="290" t="s">
        <v>28</v>
      </c>
      <c r="B1617" s="291"/>
      <c r="C1617" s="292">
        <f t="shared" si="51"/>
        <v>0</v>
      </c>
      <c r="D1617" s="284">
        <v>44866</v>
      </c>
      <c r="E1617" s="285"/>
      <c r="F1617" s="285"/>
      <c r="G1617" s="285"/>
      <c r="H1617" s="285"/>
      <c r="I1617" s="285"/>
      <c r="J1617" s="285"/>
      <c r="K1617" s="285"/>
      <c r="L1617" s="285"/>
      <c r="M1617" s="285"/>
      <c r="N1617" s="285"/>
    </row>
    <row r="1618" spans="1:14">
      <c r="A1618" s="290" t="s">
        <v>29</v>
      </c>
      <c r="B1618" s="291"/>
      <c r="C1618" s="292">
        <f t="shared" si="51"/>
        <v>0</v>
      </c>
      <c r="D1618" s="284">
        <v>44866</v>
      </c>
      <c r="E1618" s="285"/>
      <c r="F1618" s="285"/>
      <c r="G1618" s="285"/>
      <c r="H1618" s="285"/>
      <c r="I1618" s="285"/>
      <c r="J1618" s="285"/>
      <c r="K1618" s="285"/>
      <c r="L1618" s="285"/>
      <c r="M1618" s="285"/>
      <c r="N1618" s="285"/>
    </row>
    <row r="1619" spans="1:14">
      <c r="A1619" s="290" t="s">
        <v>30</v>
      </c>
      <c r="B1619" s="291"/>
      <c r="C1619" s="292">
        <f t="shared" si="51"/>
        <v>0</v>
      </c>
      <c r="D1619" s="284">
        <v>44866</v>
      </c>
      <c r="E1619" s="285"/>
      <c r="F1619" s="285"/>
      <c r="G1619" s="285"/>
      <c r="H1619" s="285"/>
      <c r="I1619" s="285"/>
      <c r="J1619" s="285"/>
      <c r="K1619" s="285"/>
      <c r="L1619" s="285"/>
      <c r="M1619" s="285"/>
      <c r="N1619" s="285"/>
    </row>
    <row r="1620" spans="1:14">
      <c r="A1620" s="290" t="s">
        <v>346</v>
      </c>
      <c r="B1620" s="291"/>
      <c r="C1620" s="292">
        <f t="shared" si="51"/>
        <v>0</v>
      </c>
      <c r="D1620" s="284">
        <v>44866</v>
      </c>
      <c r="E1620" s="285"/>
      <c r="F1620" s="285"/>
      <c r="G1620" s="285"/>
      <c r="H1620" s="285"/>
      <c r="I1620" s="285"/>
      <c r="J1620" s="285"/>
      <c r="K1620" s="285"/>
      <c r="L1620" s="285"/>
      <c r="M1620" s="285"/>
      <c r="N1620" s="285"/>
    </row>
    <row r="1621" spans="1:14">
      <c r="A1621" s="290" t="s">
        <v>347</v>
      </c>
      <c r="B1621" s="291"/>
      <c r="C1621" s="292">
        <f t="shared" si="51"/>
        <v>0</v>
      </c>
      <c r="D1621" s="284">
        <v>44866</v>
      </c>
      <c r="E1621" s="285"/>
      <c r="F1621" s="285"/>
      <c r="G1621" s="285"/>
      <c r="H1621" s="285"/>
      <c r="I1621" s="285"/>
      <c r="J1621" s="285"/>
      <c r="K1621" s="285"/>
      <c r="L1621" s="285"/>
      <c r="M1621" s="285"/>
      <c r="N1621" s="285"/>
    </row>
    <row r="1622" spans="1:14">
      <c r="A1622" s="290" t="s">
        <v>31</v>
      </c>
      <c r="B1622" s="291"/>
      <c r="C1622" s="292">
        <f t="shared" si="51"/>
        <v>0</v>
      </c>
      <c r="D1622" s="284">
        <v>44866</v>
      </c>
      <c r="E1622" s="285"/>
      <c r="F1622" s="285"/>
      <c r="G1622" s="285"/>
      <c r="H1622" s="285"/>
      <c r="I1622" s="285"/>
      <c r="J1622" s="285"/>
      <c r="K1622" s="285"/>
      <c r="L1622" s="285"/>
      <c r="M1622" s="285"/>
      <c r="N1622" s="285"/>
    </row>
    <row r="1623" spans="1:14">
      <c r="A1623" s="290" t="s">
        <v>32</v>
      </c>
      <c r="B1623" s="291"/>
      <c r="C1623" s="292">
        <f t="shared" si="51"/>
        <v>0</v>
      </c>
      <c r="D1623" s="284">
        <v>44866</v>
      </c>
      <c r="E1623" s="285"/>
      <c r="F1623" s="285"/>
      <c r="G1623" s="285"/>
      <c r="H1623" s="285"/>
      <c r="I1623" s="285"/>
      <c r="J1623" s="285"/>
      <c r="K1623" s="285"/>
      <c r="L1623" s="285"/>
      <c r="M1623" s="285"/>
      <c r="N1623" s="285"/>
    </row>
    <row r="1624" spans="1:14">
      <c r="A1624" s="290" t="s">
        <v>33</v>
      </c>
      <c r="B1624" s="291"/>
      <c r="C1624" s="292">
        <f t="shared" si="51"/>
        <v>0</v>
      </c>
      <c r="D1624" s="284">
        <v>44866</v>
      </c>
      <c r="E1624" s="285"/>
      <c r="F1624" s="285"/>
      <c r="G1624" s="285"/>
      <c r="H1624" s="285"/>
      <c r="I1624" s="285"/>
      <c r="J1624" s="285"/>
      <c r="K1624" s="285"/>
      <c r="L1624" s="285"/>
      <c r="M1624" s="285"/>
      <c r="N1624" s="285"/>
    </row>
    <row r="1625" spans="1:14">
      <c r="A1625" s="290" t="s">
        <v>34</v>
      </c>
      <c r="B1625" s="291"/>
      <c r="C1625" s="292">
        <f t="shared" si="51"/>
        <v>0</v>
      </c>
      <c r="D1625" s="284">
        <v>44866</v>
      </c>
      <c r="E1625" s="285"/>
      <c r="F1625" s="285"/>
      <c r="G1625" s="285"/>
      <c r="H1625" s="285"/>
      <c r="I1625" s="285"/>
      <c r="J1625" s="285"/>
      <c r="K1625" s="285"/>
      <c r="L1625" s="285"/>
      <c r="M1625" s="285"/>
      <c r="N1625" s="285"/>
    </row>
    <row r="1626" spans="1:14">
      <c r="A1626" s="293" t="s">
        <v>36</v>
      </c>
      <c r="B1626" s="294">
        <f t="shared" ref="B1626" si="52">SUM(B1575:B1625)</f>
        <v>0</v>
      </c>
      <c r="C1626" s="292">
        <f t="shared" si="51"/>
        <v>0</v>
      </c>
      <c r="D1626" s="284">
        <v>44866</v>
      </c>
      <c r="E1626" s="285"/>
      <c r="F1626" s="285"/>
      <c r="G1626" s="285"/>
      <c r="H1626" s="285"/>
      <c r="I1626" s="285"/>
      <c r="J1626" s="285"/>
      <c r="K1626" s="285"/>
      <c r="L1626" s="285"/>
      <c r="M1626" s="285"/>
      <c r="N1626" s="285"/>
    </row>
    <row r="1630" spans="1:14">
      <c r="A1630" s="282" t="s">
        <v>414</v>
      </c>
    </row>
    <row r="1631" spans="1:14" ht="15" customHeight="1">
      <c r="A1631" s="314" t="s">
        <v>415</v>
      </c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</row>
    <row r="1632" spans="1:14" ht="63">
      <c r="A1632" s="286" t="s">
        <v>206</v>
      </c>
      <c r="B1632" s="287" t="s">
        <v>207</v>
      </c>
      <c r="C1632" s="287" t="s">
        <v>208</v>
      </c>
      <c r="D1632" s="287" t="s">
        <v>209</v>
      </c>
      <c r="E1632" s="287" t="s">
        <v>210</v>
      </c>
      <c r="F1632" s="287" t="s">
        <v>211</v>
      </c>
      <c r="G1632" s="287" t="s">
        <v>352</v>
      </c>
      <c r="H1632" s="288" t="s">
        <v>212</v>
      </c>
      <c r="I1632" s="287" t="s">
        <v>213</v>
      </c>
      <c r="J1632" s="288" t="s">
        <v>329</v>
      </c>
      <c r="K1632" s="288" t="s">
        <v>353</v>
      </c>
      <c r="L1632" s="288" t="s">
        <v>330</v>
      </c>
      <c r="M1632" s="287" t="s">
        <v>153</v>
      </c>
      <c r="N1632" s="284" t="s">
        <v>356</v>
      </c>
    </row>
    <row r="1633" spans="1:14">
      <c r="A1633" s="290" t="s">
        <v>1</v>
      </c>
      <c r="B1633" s="291"/>
      <c r="C1633" s="291"/>
      <c r="D1633" s="291"/>
      <c r="E1633" s="291"/>
      <c r="F1633" s="291"/>
      <c r="G1633" s="291"/>
      <c r="H1633" s="291"/>
      <c r="I1633" s="291"/>
      <c r="J1633" s="291"/>
      <c r="K1633" s="291"/>
      <c r="L1633" s="291"/>
      <c r="M1633" s="292">
        <f>SUM(B1633:L1633)</f>
        <v>0</v>
      </c>
      <c r="N1633" s="284">
        <v>44896</v>
      </c>
    </row>
    <row r="1634" spans="1:14">
      <c r="A1634" s="290" t="s">
        <v>2</v>
      </c>
      <c r="B1634" s="291"/>
      <c r="C1634" s="291"/>
      <c r="D1634" s="291"/>
      <c r="E1634" s="291"/>
      <c r="F1634" s="291"/>
      <c r="G1634" s="291"/>
      <c r="H1634" s="291"/>
      <c r="I1634" s="291"/>
      <c r="J1634" s="291"/>
      <c r="K1634" s="291"/>
      <c r="L1634" s="291"/>
      <c r="M1634" s="292">
        <f t="shared" ref="M1634:M1683" si="53">SUM(B1634:L1634)</f>
        <v>0</v>
      </c>
      <c r="N1634" s="284">
        <v>44896</v>
      </c>
    </row>
    <row r="1635" spans="1:14">
      <c r="A1635" s="290" t="s">
        <v>331</v>
      </c>
      <c r="B1635" s="291"/>
      <c r="C1635" s="291"/>
      <c r="D1635" s="291"/>
      <c r="E1635" s="291"/>
      <c r="F1635" s="291"/>
      <c r="G1635" s="291"/>
      <c r="H1635" s="291"/>
      <c r="I1635" s="291"/>
      <c r="J1635" s="291"/>
      <c r="K1635" s="291"/>
      <c r="L1635" s="291"/>
      <c r="M1635" s="292">
        <f t="shared" si="53"/>
        <v>0</v>
      </c>
      <c r="N1635" s="284">
        <v>44896</v>
      </c>
    </row>
    <row r="1636" spans="1:14">
      <c r="A1636" s="290" t="s">
        <v>3</v>
      </c>
      <c r="B1636" s="291"/>
      <c r="C1636" s="291"/>
      <c r="D1636" s="291"/>
      <c r="E1636" s="291"/>
      <c r="F1636" s="291"/>
      <c r="G1636" s="291"/>
      <c r="H1636" s="291"/>
      <c r="I1636" s="291"/>
      <c r="J1636" s="291"/>
      <c r="K1636" s="291"/>
      <c r="L1636" s="291"/>
      <c r="M1636" s="292">
        <f t="shared" si="53"/>
        <v>0</v>
      </c>
      <c r="N1636" s="284">
        <v>44896</v>
      </c>
    </row>
    <row r="1637" spans="1:14">
      <c r="A1637" s="290" t="s">
        <v>332</v>
      </c>
      <c r="B1637" s="291"/>
      <c r="C1637" s="291"/>
      <c r="D1637" s="291"/>
      <c r="E1637" s="291"/>
      <c r="F1637" s="291"/>
      <c r="G1637" s="291"/>
      <c r="H1637" s="291"/>
      <c r="I1637" s="291"/>
      <c r="J1637" s="291"/>
      <c r="K1637" s="291"/>
      <c r="L1637" s="291"/>
      <c r="M1637" s="292">
        <f t="shared" si="53"/>
        <v>0</v>
      </c>
      <c r="N1637" s="284">
        <v>44896</v>
      </c>
    </row>
    <row r="1638" spans="1:14">
      <c r="A1638" s="290" t="s">
        <v>4</v>
      </c>
      <c r="B1638" s="291"/>
      <c r="C1638" s="291"/>
      <c r="D1638" s="291"/>
      <c r="E1638" s="291"/>
      <c r="F1638" s="291"/>
      <c r="G1638" s="291"/>
      <c r="H1638" s="291"/>
      <c r="I1638" s="291"/>
      <c r="J1638" s="291"/>
      <c r="K1638" s="291"/>
      <c r="L1638" s="291"/>
      <c r="M1638" s="292">
        <f t="shared" si="53"/>
        <v>0</v>
      </c>
      <c r="N1638" s="284">
        <v>44896</v>
      </c>
    </row>
    <row r="1639" spans="1:14">
      <c r="A1639" s="290" t="s">
        <v>5</v>
      </c>
      <c r="B1639" s="291"/>
      <c r="C1639" s="291"/>
      <c r="D1639" s="291"/>
      <c r="E1639" s="291"/>
      <c r="F1639" s="291"/>
      <c r="G1639" s="291"/>
      <c r="H1639" s="291"/>
      <c r="I1639" s="291"/>
      <c r="J1639" s="291"/>
      <c r="K1639" s="291"/>
      <c r="L1639" s="291"/>
      <c r="M1639" s="292">
        <f t="shared" si="53"/>
        <v>0</v>
      </c>
      <c r="N1639" s="284">
        <v>44896</v>
      </c>
    </row>
    <row r="1640" spans="1:14">
      <c r="A1640" s="290" t="s">
        <v>6</v>
      </c>
      <c r="B1640" s="291"/>
      <c r="C1640" s="291"/>
      <c r="D1640" s="291"/>
      <c r="E1640" s="291"/>
      <c r="F1640" s="291"/>
      <c r="G1640" s="291"/>
      <c r="H1640" s="291"/>
      <c r="I1640" s="291"/>
      <c r="J1640" s="291"/>
      <c r="K1640" s="291"/>
      <c r="L1640" s="291"/>
      <c r="M1640" s="292">
        <f t="shared" si="53"/>
        <v>0</v>
      </c>
      <c r="N1640" s="284">
        <v>44896</v>
      </c>
    </row>
    <row r="1641" spans="1:14">
      <c r="A1641" s="290" t="s">
        <v>333</v>
      </c>
      <c r="B1641" s="291"/>
      <c r="C1641" s="291"/>
      <c r="D1641" s="291"/>
      <c r="E1641" s="291"/>
      <c r="F1641" s="291"/>
      <c r="G1641" s="291"/>
      <c r="H1641" s="291"/>
      <c r="I1641" s="291"/>
      <c r="J1641" s="291"/>
      <c r="K1641" s="291"/>
      <c r="L1641" s="291"/>
      <c r="M1641" s="292">
        <f t="shared" si="53"/>
        <v>0</v>
      </c>
      <c r="N1641" s="284">
        <v>44896</v>
      </c>
    </row>
    <row r="1642" spans="1:14">
      <c r="A1642" s="290" t="s">
        <v>334</v>
      </c>
      <c r="B1642" s="291"/>
      <c r="C1642" s="291"/>
      <c r="D1642" s="291"/>
      <c r="E1642" s="291"/>
      <c r="F1642" s="291"/>
      <c r="G1642" s="291"/>
      <c r="H1642" s="291"/>
      <c r="I1642" s="291"/>
      <c r="J1642" s="291"/>
      <c r="K1642" s="291"/>
      <c r="L1642" s="291"/>
      <c r="M1642" s="292">
        <f t="shared" si="53"/>
        <v>0</v>
      </c>
      <c r="N1642" s="284">
        <v>44896</v>
      </c>
    </row>
    <row r="1643" spans="1:14">
      <c r="A1643" s="290" t="s">
        <v>335</v>
      </c>
      <c r="B1643" s="291"/>
      <c r="C1643" s="291"/>
      <c r="D1643" s="291"/>
      <c r="E1643" s="291"/>
      <c r="F1643" s="291"/>
      <c r="G1643" s="291"/>
      <c r="H1643" s="291"/>
      <c r="I1643" s="291"/>
      <c r="J1643" s="291"/>
      <c r="K1643" s="291"/>
      <c r="L1643" s="291"/>
      <c r="M1643" s="292">
        <f t="shared" si="53"/>
        <v>0</v>
      </c>
      <c r="N1643" s="284">
        <v>44896</v>
      </c>
    </row>
    <row r="1644" spans="1:14">
      <c r="A1644" s="290" t="s">
        <v>7</v>
      </c>
      <c r="B1644" s="291"/>
      <c r="C1644" s="291"/>
      <c r="D1644" s="291"/>
      <c r="E1644" s="291"/>
      <c r="F1644" s="291"/>
      <c r="G1644" s="291"/>
      <c r="H1644" s="291"/>
      <c r="I1644" s="291"/>
      <c r="J1644" s="291"/>
      <c r="K1644" s="291"/>
      <c r="L1644" s="291"/>
      <c r="M1644" s="292">
        <f t="shared" si="53"/>
        <v>0</v>
      </c>
      <c r="N1644" s="284">
        <v>44896</v>
      </c>
    </row>
    <row r="1645" spans="1:14">
      <c r="A1645" s="290" t="s">
        <v>336</v>
      </c>
      <c r="B1645" s="291"/>
      <c r="C1645" s="291"/>
      <c r="D1645" s="291"/>
      <c r="E1645" s="291"/>
      <c r="F1645" s="291"/>
      <c r="G1645" s="291"/>
      <c r="H1645" s="291"/>
      <c r="I1645" s="291"/>
      <c r="J1645" s="291"/>
      <c r="K1645" s="291"/>
      <c r="L1645" s="291"/>
      <c r="M1645" s="292">
        <f t="shared" si="53"/>
        <v>0</v>
      </c>
      <c r="N1645" s="284">
        <v>44896</v>
      </c>
    </row>
    <row r="1646" spans="1:14">
      <c r="A1646" s="290" t="s">
        <v>8</v>
      </c>
      <c r="B1646" s="291"/>
      <c r="C1646" s="291"/>
      <c r="D1646" s="291"/>
      <c r="E1646" s="291"/>
      <c r="F1646" s="291"/>
      <c r="G1646" s="291"/>
      <c r="H1646" s="291"/>
      <c r="I1646" s="291"/>
      <c r="J1646" s="291"/>
      <c r="K1646" s="291"/>
      <c r="L1646" s="291"/>
      <c r="M1646" s="292">
        <f t="shared" si="53"/>
        <v>0</v>
      </c>
      <c r="N1646" s="284">
        <v>44896</v>
      </c>
    </row>
    <row r="1647" spans="1:14">
      <c r="A1647" s="290" t="s">
        <v>9</v>
      </c>
      <c r="B1647" s="291"/>
      <c r="C1647" s="291"/>
      <c r="D1647" s="291"/>
      <c r="E1647" s="291"/>
      <c r="F1647" s="291"/>
      <c r="G1647" s="291"/>
      <c r="H1647" s="291"/>
      <c r="I1647" s="291"/>
      <c r="J1647" s="291"/>
      <c r="K1647" s="291"/>
      <c r="L1647" s="291"/>
      <c r="M1647" s="292">
        <f t="shared" si="53"/>
        <v>0</v>
      </c>
      <c r="N1647" s="284">
        <v>44896</v>
      </c>
    </row>
    <row r="1648" spans="1:14">
      <c r="A1648" s="290" t="s">
        <v>337</v>
      </c>
      <c r="B1648" s="291"/>
      <c r="C1648" s="291"/>
      <c r="D1648" s="291"/>
      <c r="E1648" s="291"/>
      <c r="F1648" s="291"/>
      <c r="G1648" s="291"/>
      <c r="H1648" s="291"/>
      <c r="I1648" s="291"/>
      <c r="J1648" s="291"/>
      <c r="K1648" s="291"/>
      <c r="L1648" s="291"/>
      <c r="M1648" s="292">
        <f t="shared" si="53"/>
        <v>0</v>
      </c>
      <c r="N1648" s="284">
        <v>44896</v>
      </c>
    </row>
    <row r="1649" spans="1:14">
      <c r="A1649" s="290" t="s">
        <v>10</v>
      </c>
      <c r="B1649" s="291"/>
      <c r="C1649" s="291"/>
      <c r="D1649" s="291"/>
      <c r="E1649" s="291"/>
      <c r="F1649" s="291"/>
      <c r="G1649" s="291"/>
      <c r="H1649" s="291"/>
      <c r="I1649" s="291"/>
      <c r="J1649" s="291"/>
      <c r="K1649" s="291"/>
      <c r="L1649" s="291"/>
      <c r="M1649" s="292">
        <f t="shared" si="53"/>
        <v>0</v>
      </c>
      <c r="N1649" s="284">
        <v>44896</v>
      </c>
    </row>
    <row r="1650" spans="1:14">
      <c r="A1650" s="290" t="s">
        <v>338</v>
      </c>
      <c r="B1650" s="291"/>
      <c r="C1650" s="291"/>
      <c r="D1650" s="291"/>
      <c r="E1650" s="291"/>
      <c r="F1650" s="291"/>
      <c r="G1650" s="291"/>
      <c r="H1650" s="291"/>
      <c r="I1650" s="291"/>
      <c r="J1650" s="291"/>
      <c r="K1650" s="291"/>
      <c r="L1650" s="291"/>
      <c r="M1650" s="292">
        <f t="shared" si="53"/>
        <v>0</v>
      </c>
      <c r="N1650" s="284">
        <v>44896</v>
      </c>
    </row>
    <row r="1651" spans="1:14">
      <c r="A1651" s="290" t="s">
        <v>11</v>
      </c>
      <c r="B1651" s="291"/>
      <c r="C1651" s="291"/>
      <c r="D1651" s="291"/>
      <c r="E1651" s="291"/>
      <c r="F1651" s="291"/>
      <c r="G1651" s="291"/>
      <c r="H1651" s="291"/>
      <c r="I1651" s="291"/>
      <c r="J1651" s="291"/>
      <c r="K1651" s="291"/>
      <c r="L1651" s="291"/>
      <c r="M1651" s="292">
        <f t="shared" si="53"/>
        <v>0</v>
      </c>
      <c r="N1651" s="284">
        <v>44896</v>
      </c>
    </row>
    <row r="1652" spans="1:14">
      <c r="A1652" s="290" t="s">
        <v>12</v>
      </c>
      <c r="B1652" s="291"/>
      <c r="C1652" s="291"/>
      <c r="D1652" s="291"/>
      <c r="E1652" s="291"/>
      <c r="F1652" s="291"/>
      <c r="G1652" s="291"/>
      <c r="H1652" s="291"/>
      <c r="I1652" s="291"/>
      <c r="J1652" s="291"/>
      <c r="K1652" s="291"/>
      <c r="L1652" s="291"/>
      <c r="M1652" s="292">
        <f t="shared" si="53"/>
        <v>0</v>
      </c>
      <c r="N1652" s="284">
        <v>44896</v>
      </c>
    </row>
    <row r="1653" spans="1:14">
      <c r="A1653" s="290" t="s">
        <v>339</v>
      </c>
      <c r="B1653" s="291"/>
      <c r="C1653" s="291"/>
      <c r="D1653" s="291"/>
      <c r="E1653" s="291"/>
      <c r="F1653" s="291"/>
      <c r="G1653" s="291"/>
      <c r="H1653" s="291"/>
      <c r="I1653" s="291"/>
      <c r="J1653" s="291"/>
      <c r="K1653" s="291"/>
      <c r="L1653" s="291"/>
      <c r="M1653" s="292">
        <f t="shared" si="53"/>
        <v>0</v>
      </c>
      <c r="N1653" s="284">
        <v>44896</v>
      </c>
    </row>
    <row r="1654" spans="1:14">
      <c r="A1654" s="290" t="s">
        <v>13</v>
      </c>
      <c r="B1654" s="291"/>
      <c r="C1654" s="291"/>
      <c r="D1654" s="291"/>
      <c r="E1654" s="291"/>
      <c r="F1654" s="291"/>
      <c r="G1654" s="291"/>
      <c r="H1654" s="291"/>
      <c r="I1654" s="291"/>
      <c r="J1654" s="291"/>
      <c r="K1654" s="291"/>
      <c r="L1654" s="291"/>
      <c r="M1654" s="292">
        <f t="shared" si="53"/>
        <v>0</v>
      </c>
      <c r="N1654" s="284">
        <v>44896</v>
      </c>
    </row>
    <row r="1655" spans="1:14">
      <c r="A1655" s="290" t="s">
        <v>14</v>
      </c>
      <c r="B1655" s="291"/>
      <c r="C1655" s="291"/>
      <c r="D1655" s="291"/>
      <c r="E1655" s="291"/>
      <c r="F1655" s="291"/>
      <c r="G1655" s="291"/>
      <c r="H1655" s="291"/>
      <c r="I1655" s="291"/>
      <c r="J1655" s="291"/>
      <c r="K1655" s="291"/>
      <c r="L1655" s="291"/>
      <c r="M1655" s="292">
        <f t="shared" si="53"/>
        <v>0</v>
      </c>
      <c r="N1655" s="284">
        <v>44896</v>
      </c>
    </row>
    <row r="1656" spans="1:14">
      <c r="A1656" s="290" t="s">
        <v>15</v>
      </c>
      <c r="B1656" s="291"/>
      <c r="C1656" s="291"/>
      <c r="D1656" s="291"/>
      <c r="E1656" s="291"/>
      <c r="F1656" s="291"/>
      <c r="G1656" s="291"/>
      <c r="H1656" s="291"/>
      <c r="I1656" s="291"/>
      <c r="J1656" s="291"/>
      <c r="K1656" s="291"/>
      <c r="L1656" s="291"/>
      <c r="M1656" s="292">
        <f t="shared" si="53"/>
        <v>0</v>
      </c>
      <c r="N1656" s="284">
        <v>44896</v>
      </c>
    </row>
    <row r="1657" spans="1:14">
      <c r="A1657" s="290" t="s">
        <v>16</v>
      </c>
      <c r="B1657" s="291"/>
      <c r="C1657" s="291"/>
      <c r="D1657" s="291"/>
      <c r="E1657" s="291"/>
      <c r="F1657" s="291"/>
      <c r="G1657" s="291"/>
      <c r="H1657" s="291"/>
      <c r="I1657" s="291"/>
      <c r="J1657" s="291"/>
      <c r="K1657" s="291"/>
      <c r="L1657" s="291"/>
      <c r="M1657" s="292">
        <f t="shared" si="53"/>
        <v>0</v>
      </c>
      <c r="N1657" s="284">
        <v>44896</v>
      </c>
    </row>
    <row r="1658" spans="1:14">
      <c r="A1658" s="290" t="s">
        <v>340</v>
      </c>
      <c r="B1658" s="291"/>
      <c r="C1658" s="291"/>
      <c r="D1658" s="291"/>
      <c r="E1658" s="291"/>
      <c r="F1658" s="291"/>
      <c r="G1658" s="291"/>
      <c r="H1658" s="291"/>
      <c r="I1658" s="291"/>
      <c r="J1658" s="291"/>
      <c r="K1658" s="291"/>
      <c r="L1658" s="291"/>
      <c r="M1658" s="292">
        <f t="shared" si="53"/>
        <v>0</v>
      </c>
      <c r="N1658" s="284">
        <v>44896</v>
      </c>
    </row>
    <row r="1659" spans="1:14">
      <c r="A1659" s="290" t="s">
        <v>17</v>
      </c>
      <c r="B1659" s="291"/>
      <c r="C1659" s="291"/>
      <c r="D1659" s="291"/>
      <c r="E1659" s="291"/>
      <c r="F1659" s="291"/>
      <c r="G1659" s="291"/>
      <c r="H1659" s="291"/>
      <c r="I1659" s="291"/>
      <c r="J1659" s="291"/>
      <c r="K1659" s="291"/>
      <c r="L1659" s="291"/>
      <c r="M1659" s="292">
        <f t="shared" si="53"/>
        <v>0</v>
      </c>
      <c r="N1659" s="284">
        <v>44896</v>
      </c>
    </row>
    <row r="1660" spans="1:14">
      <c r="A1660" s="290" t="s">
        <v>18</v>
      </c>
      <c r="B1660" s="291"/>
      <c r="C1660" s="291"/>
      <c r="D1660" s="291"/>
      <c r="E1660" s="291"/>
      <c r="F1660" s="291"/>
      <c r="G1660" s="291"/>
      <c r="H1660" s="291"/>
      <c r="I1660" s="291"/>
      <c r="J1660" s="291"/>
      <c r="K1660" s="291"/>
      <c r="L1660" s="291"/>
      <c r="M1660" s="292">
        <f t="shared" si="53"/>
        <v>0</v>
      </c>
      <c r="N1660" s="284">
        <v>44896</v>
      </c>
    </row>
    <row r="1661" spans="1:14">
      <c r="A1661" s="290" t="s">
        <v>19</v>
      </c>
      <c r="B1661" s="291"/>
      <c r="C1661" s="291"/>
      <c r="D1661" s="291"/>
      <c r="E1661" s="291"/>
      <c r="F1661" s="291"/>
      <c r="G1661" s="291"/>
      <c r="H1661" s="291"/>
      <c r="I1661" s="291"/>
      <c r="J1661" s="291"/>
      <c r="K1661" s="291"/>
      <c r="L1661" s="291"/>
      <c r="M1661" s="292">
        <f t="shared" si="53"/>
        <v>0</v>
      </c>
      <c r="N1661" s="284">
        <v>44896</v>
      </c>
    </row>
    <row r="1662" spans="1:14">
      <c r="A1662" s="290" t="s">
        <v>20</v>
      </c>
      <c r="B1662" s="291"/>
      <c r="C1662" s="291"/>
      <c r="D1662" s="291"/>
      <c r="E1662" s="291"/>
      <c r="F1662" s="291"/>
      <c r="G1662" s="291"/>
      <c r="H1662" s="291"/>
      <c r="I1662" s="291"/>
      <c r="J1662" s="291"/>
      <c r="K1662" s="291"/>
      <c r="L1662" s="291"/>
      <c r="M1662" s="292">
        <f t="shared" si="53"/>
        <v>0</v>
      </c>
      <c r="N1662" s="284">
        <v>44896</v>
      </c>
    </row>
    <row r="1663" spans="1:14">
      <c r="A1663" s="290" t="s">
        <v>341</v>
      </c>
      <c r="B1663" s="291"/>
      <c r="C1663" s="291"/>
      <c r="D1663" s="291"/>
      <c r="E1663" s="291"/>
      <c r="F1663" s="291"/>
      <c r="G1663" s="291"/>
      <c r="H1663" s="291"/>
      <c r="I1663" s="291"/>
      <c r="J1663" s="291"/>
      <c r="K1663" s="291"/>
      <c r="L1663" s="291"/>
      <c r="M1663" s="292">
        <f t="shared" si="53"/>
        <v>0</v>
      </c>
      <c r="N1663" s="284">
        <v>44896</v>
      </c>
    </row>
    <row r="1664" spans="1:14">
      <c r="A1664" s="290" t="s">
        <v>21</v>
      </c>
      <c r="B1664" s="291"/>
      <c r="C1664" s="291"/>
      <c r="D1664" s="291"/>
      <c r="E1664" s="291"/>
      <c r="F1664" s="291"/>
      <c r="G1664" s="291"/>
      <c r="H1664" s="291"/>
      <c r="I1664" s="291"/>
      <c r="J1664" s="291"/>
      <c r="K1664" s="291"/>
      <c r="L1664" s="291"/>
      <c r="M1664" s="292">
        <f t="shared" si="53"/>
        <v>0</v>
      </c>
      <c r="N1664" s="284">
        <v>44896</v>
      </c>
    </row>
    <row r="1665" spans="1:14">
      <c r="A1665" s="290" t="s">
        <v>22</v>
      </c>
      <c r="B1665" s="291"/>
      <c r="C1665" s="291"/>
      <c r="D1665" s="291"/>
      <c r="E1665" s="291"/>
      <c r="F1665" s="291"/>
      <c r="G1665" s="291"/>
      <c r="H1665" s="291"/>
      <c r="I1665" s="291"/>
      <c r="J1665" s="291"/>
      <c r="K1665" s="291"/>
      <c r="L1665" s="291"/>
      <c r="M1665" s="292">
        <f t="shared" si="53"/>
        <v>0</v>
      </c>
      <c r="N1665" s="284">
        <v>44896</v>
      </c>
    </row>
    <row r="1666" spans="1:14">
      <c r="A1666" s="290" t="s">
        <v>342</v>
      </c>
      <c r="B1666" s="291"/>
      <c r="C1666" s="291"/>
      <c r="D1666" s="291"/>
      <c r="E1666" s="291"/>
      <c r="F1666" s="291"/>
      <c r="G1666" s="291"/>
      <c r="H1666" s="291"/>
      <c r="I1666" s="291"/>
      <c r="J1666" s="291"/>
      <c r="K1666" s="291"/>
      <c r="L1666" s="291"/>
      <c r="M1666" s="292">
        <f t="shared" si="53"/>
        <v>0</v>
      </c>
      <c r="N1666" s="284">
        <v>44896</v>
      </c>
    </row>
    <row r="1667" spans="1:14">
      <c r="A1667" s="290" t="s">
        <v>23</v>
      </c>
      <c r="B1667" s="291"/>
      <c r="C1667" s="291"/>
      <c r="D1667" s="291"/>
      <c r="E1667" s="291"/>
      <c r="F1667" s="291"/>
      <c r="G1667" s="291"/>
      <c r="H1667" s="291"/>
      <c r="I1667" s="291"/>
      <c r="J1667" s="291"/>
      <c r="K1667" s="291"/>
      <c r="L1667" s="291"/>
      <c r="M1667" s="292">
        <f t="shared" si="53"/>
        <v>0</v>
      </c>
      <c r="N1667" s="284">
        <v>44896</v>
      </c>
    </row>
    <row r="1668" spans="1:14">
      <c r="A1668" s="290" t="s">
        <v>24</v>
      </c>
      <c r="B1668" s="291"/>
      <c r="C1668" s="291"/>
      <c r="D1668" s="291"/>
      <c r="E1668" s="291"/>
      <c r="F1668" s="291"/>
      <c r="G1668" s="291"/>
      <c r="H1668" s="291"/>
      <c r="I1668" s="291"/>
      <c r="J1668" s="291"/>
      <c r="K1668" s="291"/>
      <c r="L1668" s="291"/>
      <c r="M1668" s="292">
        <f t="shared" si="53"/>
        <v>0</v>
      </c>
      <c r="N1668" s="284">
        <v>44896</v>
      </c>
    </row>
    <row r="1669" spans="1:14">
      <c r="A1669" s="290" t="s">
        <v>25</v>
      </c>
      <c r="B1669" s="291"/>
      <c r="C1669" s="291"/>
      <c r="D1669" s="291"/>
      <c r="E1669" s="291"/>
      <c r="F1669" s="291"/>
      <c r="G1669" s="291"/>
      <c r="H1669" s="291"/>
      <c r="I1669" s="291"/>
      <c r="J1669" s="291"/>
      <c r="K1669" s="291"/>
      <c r="L1669" s="291"/>
      <c r="M1669" s="292">
        <f t="shared" si="53"/>
        <v>0</v>
      </c>
      <c r="N1669" s="284">
        <v>44896</v>
      </c>
    </row>
    <row r="1670" spans="1:14">
      <c r="A1670" s="290" t="s">
        <v>26</v>
      </c>
      <c r="B1670" s="291"/>
      <c r="C1670" s="291"/>
      <c r="D1670" s="291"/>
      <c r="E1670" s="291"/>
      <c r="F1670" s="291"/>
      <c r="G1670" s="291"/>
      <c r="H1670" s="291"/>
      <c r="I1670" s="291"/>
      <c r="J1670" s="291"/>
      <c r="K1670" s="291"/>
      <c r="L1670" s="291"/>
      <c r="M1670" s="292">
        <f t="shared" si="53"/>
        <v>0</v>
      </c>
      <c r="N1670" s="284">
        <v>44896</v>
      </c>
    </row>
    <row r="1671" spans="1:14">
      <c r="A1671" s="290" t="s">
        <v>27</v>
      </c>
      <c r="B1671" s="291"/>
      <c r="C1671" s="291"/>
      <c r="D1671" s="291"/>
      <c r="E1671" s="291"/>
      <c r="F1671" s="291"/>
      <c r="G1671" s="291"/>
      <c r="H1671" s="291"/>
      <c r="I1671" s="291"/>
      <c r="J1671" s="291"/>
      <c r="K1671" s="291"/>
      <c r="L1671" s="291"/>
      <c r="M1671" s="292">
        <f t="shared" si="53"/>
        <v>0</v>
      </c>
      <c r="N1671" s="284">
        <v>44896</v>
      </c>
    </row>
    <row r="1672" spans="1:14">
      <c r="A1672" s="290" t="s">
        <v>343</v>
      </c>
      <c r="B1672" s="291"/>
      <c r="C1672" s="291"/>
      <c r="D1672" s="291"/>
      <c r="E1672" s="291"/>
      <c r="F1672" s="291"/>
      <c r="G1672" s="291"/>
      <c r="H1672" s="291"/>
      <c r="I1672" s="291"/>
      <c r="J1672" s="291"/>
      <c r="K1672" s="291"/>
      <c r="L1672" s="291"/>
      <c r="M1672" s="292">
        <f t="shared" si="53"/>
        <v>0</v>
      </c>
      <c r="N1672" s="284">
        <v>44896</v>
      </c>
    </row>
    <row r="1673" spans="1:14">
      <c r="A1673" s="290" t="s">
        <v>344</v>
      </c>
      <c r="B1673" s="291"/>
      <c r="C1673" s="291"/>
      <c r="D1673" s="291"/>
      <c r="E1673" s="291"/>
      <c r="F1673" s="291"/>
      <c r="G1673" s="291"/>
      <c r="H1673" s="291"/>
      <c r="I1673" s="291"/>
      <c r="J1673" s="291"/>
      <c r="K1673" s="291"/>
      <c r="L1673" s="291"/>
      <c r="M1673" s="292">
        <f t="shared" si="53"/>
        <v>0</v>
      </c>
      <c r="N1673" s="284">
        <v>44896</v>
      </c>
    </row>
    <row r="1674" spans="1:14">
      <c r="A1674" s="290" t="s">
        <v>345</v>
      </c>
      <c r="B1674" s="291"/>
      <c r="C1674" s="291"/>
      <c r="D1674" s="291"/>
      <c r="E1674" s="291"/>
      <c r="F1674" s="291"/>
      <c r="G1674" s="291"/>
      <c r="H1674" s="291"/>
      <c r="I1674" s="291"/>
      <c r="J1674" s="291"/>
      <c r="K1674" s="291"/>
      <c r="L1674" s="291"/>
      <c r="M1674" s="292">
        <f t="shared" si="53"/>
        <v>0</v>
      </c>
      <c r="N1674" s="284">
        <v>44896</v>
      </c>
    </row>
    <row r="1675" spans="1:14">
      <c r="A1675" s="290" t="s">
        <v>28</v>
      </c>
      <c r="B1675" s="291"/>
      <c r="C1675" s="291"/>
      <c r="D1675" s="291"/>
      <c r="E1675" s="291"/>
      <c r="F1675" s="291"/>
      <c r="G1675" s="291"/>
      <c r="H1675" s="291"/>
      <c r="I1675" s="291"/>
      <c r="J1675" s="291"/>
      <c r="K1675" s="291"/>
      <c r="L1675" s="291"/>
      <c r="M1675" s="292">
        <f t="shared" si="53"/>
        <v>0</v>
      </c>
      <c r="N1675" s="284">
        <v>44896</v>
      </c>
    </row>
    <row r="1676" spans="1:14">
      <c r="A1676" s="290" t="s">
        <v>29</v>
      </c>
      <c r="B1676" s="291"/>
      <c r="C1676" s="291"/>
      <c r="D1676" s="291"/>
      <c r="E1676" s="291"/>
      <c r="F1676" s="291"/>
      <c r="G1676" s="291"/>
      <c r="H1676" s="291"/>
      <c r="I1676" s="291"/>
      <c r="J1676" s="291"/>
      <c r="K1676" s="291"/>
      <c r="L1676" s="291"/>
      <c r="M1676" s="292">
        <f t="shared" si="53"/>
        <v>0</v>
      </c>
      <c r="N1676" s="284">
        <v>44896</v>
      </c>
    </row>
    <row r="1677" spans="1:14">
      <c r="A1677" s="290" t="s">
        <v>30</v>
      </c>
      <c r="B1677" s="291"/>
      <c r="C1677" s="291"/>
      <c r="D1677" s="291"/>
      <c r="E1677" s="291"/>
      <c r="F1677" s="291"/>
      <c r="G1677" s="291"/>
      <c r="H1677" s="291"/>
      <c r="I1677" s="291"/>
      <c r="J1677" s="291"/>
      <c r="K1677" s="291"/>
      <c r="L1677" s="291"/>
      <c r="M1677" s="292">
        <f t="shared" si="53"/>
        <v>0</v>
      </c>
      <c r="N1677" s="284">
        <v>44896</v>
      </c>
    </row>
    <row r="1678" spans="1:14">
      <c r="A1678" s="290" t="s">
        <v>346</v>
      </c>
      <c r="B1678" s="291"/>
      <c r="C1678" s="291"/>
      <c r="D1678" s="291"/>
      <c r="E1678" s="291"/>
      <c r="F1678" s="291"/>
      <c r="G1678" s="291"/>
      <c r="H1678" s="291"/>
      <c r="I1678" s="291"/>
      <c r="J1678" s="291"/>
      <c r="K1678" s="291"/>
      <c r="L1678" s="291"/>
      <c r="M1678" s="292">
        <f t="shared" si="53"/>
        <v>0</v>
      </c>
      <c r="N1678" s="284">
        <v>44896</v>
      </c>
    </row>
    <row r="1679" spans="1:14">
      <c r="A1679" s="290" t="s">
        <v>347</v>
      </c>
      <c r="B1679" s="291"/>
      <c r="C1679" s="291"/>
      <c r="D1679" s="291"/>
      <c r="E1679" s="291"/>
      <c r="F1679" s="291"/>
      <c r="G1679" s="291"/>
      <c r="H1679" s="291"/>
      <c r="I1679" s="291"/>
      <c r="J1679" s="291"/>
      <c r="K1679" s="291"/>
      <c r="L1679" s="291"/>
      <c r="M1679" s="292">
        <f t="shared" si="53"/>
        <v>0</v>
      </c>
      <c r="N1679" s="284">
        <v>44896</v>
      </c>
    </row>
    <row r="1680" spans="1:14">
      <c r="A1680" s="290" t="s">
        <v>31</v>
      </c>
      <c r="B1680" s="291"/>
      <c r="C1680" s="291"/>
      <c r="D1680" s="291"/>
      <c r="E1680" s="291"/>
      <c r="F1680" s="291"/>
      <c r="G1680" s="291"/>
      <c r="H1680" s="291"/>
      <c r="I1680" s="291"/>
      <c r="J1680" s="291"/>
      <c r="K1680" s="291"/>
      <c r="L1680" s="291"/>
      <c r="M1680" s="292">
        <f t="shared" si="53"/>
        <v>0</v>
      </c>
      <c r="N1680" s="284">
        <v>44896</v>
      </c>
    </row>
    <row r="1681" spans="1:14">
      <c r="A1681" s="290" t="s">
        <v>32</v>
      </c>
      <c r="B1681" s="291"/>
      <c r="C1681" s="291"/>
      <c r="D1681" s="291"/>
      <c r="E1681" s="291"/>
      <c r="F1681" s="291"/>
      <c r="G1681" s="291"/>
      <c r="H1681" s="291"/>
      <c r="I1681" s="291"/>
      <c r="J1681" s="291"/>
      <c r="K1681" s="291"/>
      <c r="L1681" s="291"/>
      <c r="M1681" s="292">
        <f t="shared" si="53"/>
        <v>0</v>
      </c>
      <c r="N1681" s="284">
        <v>44896</v>
      </c>
    </row>
    <row r="1682" spans="1:14">
      <c r="A1682" s="290" t="s">
        <v>33</v>
      </c>
      <c r="B1682" s="291"/>
      <c r="C1682" s="291"/>
      <c r="D1682" s="291"/>
      <c r="E1682" s="291"/>
      <c r="F1682" s="291"/>
      <c r="G1682" s="291"/>
      <c r="H1682" s="291"/>
      <c r="I1682" s="291"/>
      <c r="J1682" s="291"/>
      <c r="K1682" s="291"/>
      <c r="L1682" s="291"/>
      <c r="M1682" s="292">
        <f t="shared" si="53"/>
        <v>0</v>
      </c>
      <c r="N1682" s="284">
        <v>44896</v>
      </c>
    </row>
    <row r="1683" spans="1:14">
      <c r="A1683" s="290" t="s">
        <v>34</v>
      </c>
      <c r="B1683" s="291"/>
      <c r="C1683" s="291"/>
      <c r="D1683" s="291"/>
      <c r="E1683" s="291"/>
      <c r="F1683" s="291"/>
      <c r="G1683" s="291"/>
      <c r="H1683" s="291"/>
      <c r="I1683" s="291"/>
      <c r="J1683" s="291"/>
      <c r="K1683" s="291"/>
      <c r="L1683" s="291"/>
      <c r="M1683" s="292">
        <f t="shared" si="53"/>
        <v>0</v>
      </c>
      <c r="N1683" s="284">
        <v>44896</v>
      </c>
    </row>
    <row r="1684" spans="1:14">
      <c r="A1684" s="293" t="s">
        <v>36</v>
      </c>
      <c r="B1684" s="294">
        <f t="shared" ref="B1684:L1684" si="54">SUM(B1633:B1683)</f>
        <v>0</v>
      </c>
      <c r="C1684" s="294">
        <f t="shared" si="54"/>
        <v>0</v>
      </c>
      <c r="D1684" s="294">
        <f t="shared" si="54"/>
        <v>0</v>
      </c>
      <c r="E1684" s="294">
        <f t="shared" si="54"/>
        <v>0</v>
      </c>
      <c r="F1684" s="294">
        <f t="shared" si="54"/>
        <v>0</v>
      </c>
      <c r="G1684" s="294">
        <f t="shared" si="54"/>
        <v>0</v>
      </c>
      <c r="H1684" s="294">
        <f t="shared" si="54"/>
        <v>0</v>
      </c>
      <c r="I1684" s="294">
        <f t="shared" si="54"/>
        <v>0</v>
      </c>
      <c r="J1684" s="294">
        <f t="shared" si="54"/>
        <v>0</v>
      </c>
      <c r="K1684" s="294">
        <f t="shared" si="54"/>
        <v>0</v>
      </c>
      <c r="L1684" s="294">
        <f t="shared" si="54"/>
        <v>0</v>
      </c>
      <c r="M1684" s="292">
        <f>SUM(M1633:M1683)</f>
        <v>0</v>
      </c>
      <c r="N1684" s="284">
        <v>44896</v>
      </c>
    </row>
    <row r="1688" spans="1:14" s="284" customFormat="1">
      <c r="A1688" s="282" t="s">
        <v>416</v>
      </c>
      <c r="B1688" s="283"/>
      <c r="C1688" s="283"/>
      <c r="D1688" s="283"/>
      <c r="E1688" s="283"/>
      <c r="F1688" s="283"/>
      <c r="G1688" s="283"/>
      <c r="H1688" s="283"/>
      <c r="I1688" s="283"/>
      <c r="J1688" s="283"/>
      <c r="K1688" s="283"/>
      <c r="L1688" s="283"/>
      <c r="M1688" s="283"/>
    </row>
    <row r="1689" spans="1:14" s="284" customFormat="1">
      <c r="A1689" s="314" t="s">
        <v>417</v>
      </c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</row>
    <row r="1690" spans="1:14" s="284" customFormat="1" ht="63">
      <c r="A1690" s="286" t="s">
        <v>206</v>
      </c>
      <c r="B1690" s="287" t="s">
        <v>207</v>
      </c>
      <c r="C1690" s="287" t="s">
        <v>153</v>
      </c>
      <c r="D1690" s="284" t="s">
        <v>356</v>
      </c>
      <c r="E1690" s="285"/>
      <c r="F1690" s="285"/>
      <c r="G1690" s="285"/>
      <c r="H1690" s="285"/>
      <c r="I1690" s="285"/>
      <c r="J1690" s="285"/>
      <c r="K1690" s="285"/>
      <c r="L1690" s="285"/>
      <c r="M1690" s="285"/>
    </row>
    <row r="1691" spans="1:14" s="284" customFormat="1">
      <c r="A1691" s="290" t="s">
        <v>1</v>
      </c>
      <c r="B1691" s="291"/>
      <c r="C1691" s="292">
        <f t="shared" ref="C1691:C1742" si="55">SUM(B1691:B1691)</f>
        <v>0</v>
      </c>
      <c r="D1691" s="284">
        <v>44896</v>
      </c>
      <c r="E1691" s="285"/>
      <c r="F1691" s="285"/>
      <c r="G1691" s="285"/>
      <c r="H1691" s="285"/>
      <c r="I1691" s="285"/>
      <c r="J1691" s="285"/>
      <c r="K1691" s="285"/>
      <c r="L1691" s="285"/>
      <c r="M1691" s="285"/>
    </row>
    <row r="1692" spans="1:14" s="284" customFormat="1">
      <c r="A1692" s="290" t="s">
        <v>2</v>
      </c>
      <c r="B1692" s="291"/>
      <c r="C1692" s="292">
        <f t="shared" si="55"/>
        <v>0</v>
      </c>
      <c r="D1692" s="284">
        <v>44896</v>
      </c>
      <c r="E1692" s="285"/>
      <c r="F1692" s="285"/>
      <c r="G1692" s="285"/>
      <c r="H1692" s="285"/>
      <c r="I1692" s="285"/>
      <c r="J1692" s="285"/>
      <c r="K1692" s="285"/>
      <c r="L1692" s="285"/>
      <c r="M1692" s="285"/>
    </row>
    <row r="1693" spans="1:14" s="284" customFormat="1">
      <c r="A1693" s="290" t="s">
        <v>331</v>
      </c>
      <c r="B1693" s="291"/>
      <c r="C1693" s="292">
        <f t="shared" si="55"/>
        <v>0</v>
      </c>
      <c r="D1693" s="284">
        <v>44896</v>
      </c>
      <c r="E1693" s="285"/>
      <c r="F1693" s="285"/>
      <c r="G1693" s="285"/>
      <c r="H1693" s="285"/>
      <c r="I1693" s="285"/>
      <c r="J1693" s="285"/>
      <c r="K1693" s="285"/>
      <c r="L1693" s="285"/>
      <c r="M1693" s="285"/>
    </row>
    <row r="1694" spans="1:14" s="284" customFormat="1">
      <c r="A1694" s="290" t="s">
        <v>3</v>
      </c>
      <c r="B1694" s="291"/>
      <c r="C1694" s="292">
        <f t="shared" si="55"/>
        <v>0</v>
      </c>
      <c r="D1694" s="284">
        <v>44896</v>
      </c>
      <c r="E1694" s="285"/>
      <c r="F1694" s="285"/>
      <c r="G1694" s="285"/>
      <c r="H1694" s="285"/>
      <c r="I1694" s="285"/>
      <c r="J1694" s="285"/>
      <c r="K1694" s="285"/>
      <c r="L1694" s="285"/>
      <c r="M1694" s="285"/>
    </row>
    <row r="1695" spans="1:14" s="284" customFormat="1">
      <c r="A1695" s="290" t="s">
        <v>332</v>
      </c>
      <c r="B1695" s="291"/>
      <c r="C1695" s="292">
        <f t="shared" si="55"/>
        <v>0</v>
      </c>
      <c r="D1695" s="284">
        <v>44896</v>
      </c>
      <c r="E1695" s="285"/>
      <c r="F1695" s="285"/>
      <c r="G1695" s="285"/>
      <c r="H1695" s="285"/>
      <c r="I1695" s="285"/>
      <c r="J1695" s="285"/>
      <c r="K1695" s="285"/>
      <c r="L1695" s="285"/>
      <c r="M1695" s="285"/>
    </row>
    <row r="1696" spans="1:14" s="284" customFormat="1">
      <c r="A1696" s="290" t="s">
        <v>4</v>
      </c>
      <c r="B1696" s="291"/>
      <c r="C1696" s="292">
        <f t="shared" si="55"/>
        <v>0</v>
      </c>
      <c r="D1696" s="284">
        <v>44896</v>
      </c>
      <c r="E1696" s="285"/>
      <c r="F1696" s="285"/>
      <c r="G1696" s="285"/>
      <c r="H1696" s="285"/>
      <c r="I1696" s="285"/>
      <c r="J1696" s="285"/>
      <c r="K1696" s="285"/>
      <c r="L1696" s="285"/>
      <c r="M1696" s="285"/>
    </row>
    <row r="1697" spans="1:13" s="284" customFormat="1">
      <c r="A1697" s="290" t="s">
        <v>5</v>
      </c>
      <c r="B1697" s="291"/>
      <c r="C1697" s="292">
        <f t="shared" si="55"/>
        <v>0</v>
      </c>
      <c r="D1697" s="284">
        <v>44896</v>
      </c>
      <c r="E1697" s="285"/>
      <c r="F1697" s="285"/>
      <c r="G1697" s="285"/>
      <c r="H1697" s="285"/>
      <c r="I1697" s="285"/>
      <c r="J1697" s="285"/>
      <c r="K1697" s="285"/>
      <c r="L1697" s="285"/>
      <c r="M1697" s="285"/>
    </row>
    <row r="1698" spans="1:13" s="284" customFormat="1">
      <c r="A1698" s="290" t="s">
        <v>6</v>
      </c>
      <c r="B1698" s="291"/>
      <c r="C1698" s="292">
        <f t="shared" si="55"/>
        <v>0</v>
      </c>
      <c r="D1698" s="284">
        <v>44896</v>
      </c>
      <c r="E1698" s="285"/>
      <c r="F1698" s="285"/>
      <c r="G1698" s="285"/>
      <c r="H1698" s="285"/>
      <c r="I1698" s="285"/>
      <c r="J1698" s="285"/>
      <c r="K1698" s="285"/>
      <c r="L1698" s="285"/>
      <c r="M1698" s="285"/>
    </row>
    <row r="1699" spans="1:13" s="284" customFormat="1">
      <c r="A1699" s="290" t="s">
        <v>333</v>
      </c>
      <c r="B1699" s="291"/>
      <c r="C1699" s="292">
        <f t="shared" si="55"/>
        <v>0</v>
      </c>
      <c r="D1699" s="284">
        <v>44896</v>
      </c>
      <c r="E1699" s="285"/>
      <c r="F1699" s="285"/>
      <c r="G1699" s="285"/>
      <c r="H1699" s="285"/>
      <c r="I1699" s="285"/>
      <c r="J1699" s="285"/>
      <c r="K1699" s="285"/>
      <c r="L1699" s="285"/>
      <c r="M1699" s="285"/>
    </row>
    <row r="1700" spans="1:13" s="284" customFormat="1">
      <c r="A1700" s="290" t="s">
        <v>334</v>
      </c>
      <c r="B1700" s="291"/>
      <c r="C1700" s="292">
        <f t="shared" si="55"/>
        <v>0</v>
      </c>
      <c r="D1700" s="284">
        <v>44896</v>
      </c>
      <c r="E1700" s="285"/>
      <c r="F1700" s="285"/>
      <c r="G1700" s="285"/>
      <c r="H1700" s="285"/>
      <c r="I1700" s="285"/>
      <c r="J1700" s="285"/>
      <c r="K1700" s="285"/>
      <c r="L1700" s="285"/>
      <c r="M1700" s="285"/>
    </row>
    <row r="1701" spans="1:13" s="284" customFormat="1">
      <c r="A1701" s="290" t="s">
        <v>335</v>
      </c>
      <c r="B1701" s="291"/>
      <c r="C1701" s="292">
        <f t="shared" si="55"/>
        <v>0</v>
      </c>
      <c r="D1701" s="284">
        <v>44896</v>
      </c>
      <c r="E1701" s="285"/>
      <c r="F1701" s="285"/>
      <c r="G1701" s="285"/>
      <c r="H1701" s="285"/>
      <c r="I1701" s="285"/>
      <c r="J1701" s="285"/>
      <c r="K1701" s="285"/>
      <c r="L1701" s="285"/>
      <c r="M1701" s="285"/>
    </row>
    <row r="1702" spans="1:13" s="284" customFormat="1">
      <c r="A1702" s="290" t="s">
        <v>7</v>
      </c>
      <c r="B1702" s="291"/>
      <c r="C1702" s="292">
        <f t="shared" si="55"/>
        <v>0</v>
      </c>
      <c r="D1702" s="284">
        <v>44896</v>
      </c>
      <c r="E1702" s="285"/>
      <c r="F1702" s="285"/>
      <c r="G1702" s="285"/>
      <c r="H1702" s="285"/>
      <c r="I1702" s="285"/>
      <c r="J1702" s="285"/>
      <c r="K1702" s="285"/>
      <c r="L1702" s="285"/>
      <c r="M1702" s="285"/>
    </row>
    <row r="1703" spans="1:13" s="284" customFormat="1">
      <c r="A1703" s="290" t="s">
        <v>336</v>
      </c>
      <c r="B1703" s="291"/>
      <c r="C1703" s="292">
        <f t="shared" si="55"/>
        <v>0</v>
      </c>
      <c r="D1703" s="284">
        <v>44896</v>
      </c>
      <c r="E1703" s="285"/>
      <c r="F1703" s="285"/>
      <c r="G1703" s="285"/>
      <c r="H1703" s="285"/>
      <c r="I1703" s="285"/>
      <c r="J1703" s="285"/>
      <c r="K1703" s="285"/>
      <c r="L1703" s="285"/>
      <c r="M1703" s="285"/>
    </row>
    <row r="1704" spans="1:13" s="284" customFormat="1">
      <c r="A1704" s="290" t="s">
        <v>8</v>
      </c>
      <c r="B1704" s="291"/>
      <c r="C1704" s="292">
        <f t="shared" si="55"/>
        <v>0</v>
      </c>
      <c r="D1704" s="284">
        <v>44896</v>
      </c>
      <c r="E1704" s="285"/>
      <c r="F1704" s="285"/>
      <c r="G1704" s="285"/>
      <c r="H1704" s="285"/>
      <c r="I1704" s="285"/>
      <c r="J1704" s="285"/>
      <c r="K1704" s="285"/>
      <c r="L1704" s="285"/>
      <c r="M1704" s="285"/>
    </row>
    <row r="1705" spans="1:13" s="284" customFormat="1">
      <c r="A1705" s="290" t="s">
        <v>9</v>
      </c>
      <c r="B1705" s="291"/>
      <c r="C1705" s="292">
        <f t="shared" si="55"/>
        <v>0</v>
      </c>
      <c r="D1705" s="284">
        <v>44896</v>
      </c>
      <c r="E1705" s="285"/>
      <c r="F1705" s="285"/>
      <c r="G1705" s="285"/>
      <c r="H1705" s="285"/>
      <c r="I1705" s="285"/>
      <c r="J1705" s="285"/>
      <c r="K1705" s="285"/>
      <c r="L1705" s="285"/>
      <c r="M1705" s="285"/>
    </row>
    <row r="1706" spans="1:13" s="284" customFormat="1">
      <c r="A1706" s="290" t="s">
        <v>337</v>
      </c>
      <c r="B1706" s="291"/>
      <c r="C1706" s="292">
        <f t="shared" si="55"/>
        <v>0</v>
      </c>
      <c r="D1706" s="284">
        <v>44896</v>
      </c>
      <c r="E1706" s="285"/>
      <c r="F1706" s="285"/>
      <c r="G1706" s="285"/>
      <c r="H1706" s="285"/>
      <c r="I1706" s="285"/>
      <c r="J1706" s="285"/>
      <c r="K1706" s="285"/>
      <c r="L1706" s="285"/>
      <c r="M1706" s="285"/>
    </row>
    <row r="1707" spans="1:13" s="284" customFormat="1">
      <c r="A1707" s="290" t="s">
        <v>10</v>
      </c>
      <c r="B1707" s="291"/>
      <c r="C1707" s="292">
        <f t="shared" si="55"/>
        <v>0</v>
      </c>
      <c r="D1707" s="284">
        <v>44896</v>
      </c>
      <c r="E1707" s="285"/>
      <c r="F1707" s="285"/>
      <c r="G1707" s="285"/>
      <c r="H1707" s="285"/>
      <c r="I1707" s="285"/>
      <c r="J1707" s="285"/>
      <c r="K1707" s="285"/>
      <c r="L1707" s="285"/>
      <c r="M1707" s="285"/>
    </row>
    <row r="1708" spans="1:13" s="284" customFormat="1">
      <c r="A1708" s="290" t="s">
        <v>338</v>
      </c>
      <c r="B1708" s="291"/>
      <c r="C1708" s="292">
        <f t="shared" si="55"/>
        <v>0</v>
      </c>
      <c r="D1708" s="284">
        <v>44896</v>
      </c>
      <c r="E1708" s="285"/>
      <c r="F1708" s="285"/>
      <c r="G1708" s="285"/>
      <c r="H1708" s="285"/>
      <c r="I1708" s="285"/>
      <c r="J1708" s="285"/>
      <c r="K1708" s="285"/>
      <c r="L1708" s="285"/>
      <c r="M1708" s="285"/>
    </row>
    <row r="1709" spans="1:13" s="284" customFormat="1">
      <c r="A1709" s="290" t="s">
        <v>11</v>
      </c>
      <c r="B1709" s="291"/>
      <c r="C1709" s="292">
        <f t="shared" si="55"/>
        <v>0</v>
      </c>
      <c r="D1709" s="284">
        <v>44896</v>
      </c>
      <c r="E1709" s="285"/>
      <c r="F1709" s="285"/>
      <c r="G1709" s="285"/>
      <c r="H1709" s="285"/>
      <c r="I1709" s="285"/>
      <c r="J1709" s="285"/>
      <c r="K1709" s="285"/>
      <c r="L1709" s="285"/>
      <c r="M1709" s="285"/>
    </row>
    <row r="1710" spans="1:13" s="284" customFormat="1">
      <c r="A1710" s="290" t="s">
        <v>12</v>
      </c>
      <c r="B1710" s="291"/>
      <c r="C1710" s="292">
        <f t="shared" si="55"/>
        <v>0</v>
      </c>
      <c r="D1710" s="284">
        <v>44896</v>
      </c>
      <c r="E1710" s="285"/>
      <c r="F1710" s="285"/>
      <c r="G1710" s="285"/>
      <c r="H1710" s="285"/>
      <c r="I1710" s="285"/>
      <c r="J1710" s="285"/>
      <c r="K1710" s="285"/>
      <c r="L1710" s="285"/>
      <c r="M1710" s="285"/>
    </row>
    <row r="1711" spans="1:13" s="284" customFormat="1">
      <c r="A1711" s="290" t="s">
        <v>339</v>
      </c>
      <c r="B1711" s="291"/>
      <c r="C1711" s="292">
        <f t="shared" si="55"/>
        <v>0</v>
      </c>
      <c r="D1711" s="284">
        <v>44896</v>
      </c>
      <c r="E1711" s="285"/>
      <c r="F1711" s="285"/>
      <c r="G1711" s="285"/>
      <c r="H1711" s="285"/>
      <c r="I1711" s="285"/>
      <c r="J1711" s="285"/>
      <c r="K1711" s="285"/>
      <c r="L1711" s="285"/>
      <c r="M1711" s="285"/>
    </row>
    <row r="1712" spans="1:13" s="284" customFormat="1">
      <c r="A1712" s="290" t="s">
        <v>13</v>
      </c>
      <c r="B1712" s="291"/>
      <c r="C1712" s="292">
        <f t="shared" si="55"/>
        <v>0</v>
      </c>
      <c r="D1712" s="284">
        <v>44896</v>
      </c>
      <c r="E1712" s="285"/>
      <c r="F1712" s="285"/>
      <c r="G1712" s="285"/>
      <c r="H1712" s="285"/>
      <c r="I1712" s="285"/>
      <c r="J1712" s="285"/>
      <c r="K1712" s="285"/>
      <c r="L1712" s="285"/>
      <c r="M1712" s="285"/>
    </row>
    <row r="1713" spans="1:13" s="284" customFormat="1">
      <c r="A1713" s="290" t="s">
        <v>14</v>
      </c>
      <c r="B1713" s="291"/>
      <c r="C1713" s="292">
        <f t="shared" si="55"/>
        <v>0</v>
      </c>
      <c r="D1713" s="284">
        <v>44896</v>
      </c>
      <c r="E1713" s="285"/>
      <c r="F1713" s="285"/>
      <c r="G1713" s="285"/>
      <c r="H1713" s="285"/>
      <c r="I1713" s="285"/>
      <c r="J1713" s="285"/>
      <c r="K1713" s="285"/>
      <c r="L1713" s="285"/>
      <c r="M1713" s="285"/>
    </row>
    <row r="1714" spans="1:13" s="284" customFormat="1">
      <c r="A1714" s="290" t="s">
        <v>15</v>
      </c>
      <c r="B1714" s="291"/>
      <c r="C1714" s="292">
        <f t="shared" si="55"/>
        <v>0</v>
      </c>
      <c r="D1714" s="284">
        <v>44896</v>
      </c>
      <c r="E1714" s="285"/>
      <c r="F1714" s="285"/>
      <c r="G1714" s="285"/>
      <c r="H1714" s="285"/>
      <c r="I1714" s="285"/>
      <c r="J1714" s="285"/>
      <c r="K1714" s="285"/>
      <c r="L1714" s="285"/>
      <c r="M1714" s="285"/>
    </row>
    <row r="1715" spans="1:13" s="284" customFormat="1">
      <c r="A1715" s="290" t="s">
        <v>16</v>
      </c>
      <c r="B1715" s="291"/>
      <c r="C1715" s="292">
        <f t="shared" si="55"/>
        <v>0</v>
      </c>
      <c r="D1715" s="284">
        <v>44896</v>
      </c>
      <c r="E1715" s="285"/>
      <c r="F1715" s="285"/>
      <c r="G1715" s="285"/>
      <c r="H1715" s="285"/>
      <c r="I1715" s="285"/>
      <c r="J1715" s="285"/>
      <c r="K1715" s="285"/>
      <c r="L1715" s="285"/>
      <c r="M1715" s="285"/>
    </row>
    <row r="1716" spans="1:13" s="284" customFormat="1">
      <c r="A1716" s="290" t="s">
        <v>340</v>
      </c>
      <c r="B1716" s="291"/>
      <c r="C1716" s="292">
        <f t="shared" si="55"/>
        <v>0</v>
      </c>
      <c r="D1716" s="284">
        <v>44896</v>
      </c>
      <c r="E1716" s="285"/>
      <c r="F1716" s="285"/>
      <c r="G1716" s="285"/>
      <c r="H1716" s="285"/>
      <c r="I1716" s="285"/>
      <c r="J1716" s="285"/>
      <c r="K1716" s="285"/>
      <c r="L1716" s="285"/>
      <c r="M1716" s="285"/>
    </row>
    <row r="1717" spans="1:13" s="284" customFormat="1">
      <c r="A1717" s="290" t="s">
        <v>17</v>
      </c>
      <c r="B1717" s="291"/>
      <c r="C1717" s="292">
        <f t="shared" si="55"/>
        <v>0</v>
      </c>
      <c r="D1717" s="284">
        <v>44896</v>
      </c>
      <c r="E1717" s="285"/>
      <c r="F1717" s="285"/>
      <c r="G1717" s="285"/>
      <c r="H1717" s="285"/>
      <c r="I1717" s="285"/>
      <c r="J1717" s="285"/>
      <c r="K1717" s="285"/>
      <c r="L1717" s="285"/>
      <c r="M1717" s="285"/>
    </row>
    <row r="1718" spans="1:13" s="284" customFormat="1">
      <c r="A1718" s="290" t="s">
        <v>18</v>
      </c>
      <c r="B1718" s="291"/>
      <c r="C1718" s="292">
        <f t="shared" si="55"/>
        <v>0</v>
      </c>
      <c r="D1718" s="284">
        <v>44896</v>
      </c>
      <c r="E1718" s="285"/>
      <c r="F1718" s="285"/>
      <c r="G1718" s="285"/>
      <c r="H1718" s="285"/>
      <c r="I1718" s="285"/>
      <c r="J1718" s="285"/>
      <c r="K1718" s="285"/>
      <c r="L1718" s="285"/>
      <c r="M1718" s="285"/>
    </row>
    <row r="1719" spans="1:13" s="284" customFormat="1">
      <c r="A1719" s="290" t="s">
        <v>19</v>
      </c>
      <c r="B1719" s="291"/>
      <c r="C1719" s="292">
        <f t="shared" si="55"/>
        <v>0</v>
      </c>
      <c r="D1719" s="284">
        <v>44896</v>
      </c>
      <c r="E1719" s="285"/>
      <c r="F1719" s="285"/>
      <c r="G1719" s="285"/>
      <c r="H1719" s="285"/>
      <c r="I1719" s="285"/>
      <c r="J1719" s="285"/>
      <c r="K1719" s="285"/>
      <c r="L1719" s="285"/>
      <c r="M1719" s="285"/>
    </row>
    <row r="1720" spans="1:13" s="284" customFormat="1">
      <c r="A1720" s="290" t="s">
        <v>20</v>
      </c>
      <c r="B1720" s="291"/>
      <c r="C1720" s="292">
        <f t="shared" si="55"/>
        <v>0</v>
      </c>
      <c r="D1720" s="284">
        <v>44896</v>
      </c>
      <c r="E1720" s="285"/>
      <c r="F1720" s="285"/>
      <c r="G1720" s="285"/>
      <c r="H1720" s="285"/>
      <c r="I1720" s="285"/>
      <c r="J1720" s="285"/>
      <c r="K1720" s="285"/>
      <c r="L1720" s="285"/>
      <c r="M1720" s="285"/>
    </row>
    <row r="1721" spans="1:13" s="284" customFormat="1">
      <c r="A1721" s="290" t="s">
        <v>341</v>
      </c>
      <c r="B1721" s="291"/>
      <c r="C1721" s="292">
        <f t="shared" si="55"/>
        <v>0</v>
      </c>
      <c r="D1721" s="284">
        <v>44896</v>
      </c>
      <c r="E1721" s="285"/>
      <c r="F1721" s="285"/>
      <c r="G1721" s="285"/>
      <c r="H1721" s="285"/>
      <c r="I1721" s="285"/>
      <c r="J1721" s="285"/>
      <c r="K1721" s="285"/>
      <c r="L1721" s="285"/>
      <c r="M1721" s="285"/>
    </row>
    <row r="1722" spans="1:13" s="284" customFormat="1">
      <c r="A1722" s="290" t="s">
        <v>21</v>
      </c>
      <c r="B1722" s="291"/>
      <c r="C1722" s="292">
        <f t="shared" si="55"/>
        <v>0</v>
      </c>
      <c r="D1722" s="284">
        <v>44896</v>
      </c>
      <c r="E1722" s="285"/>
      <c r="F1722" s="285"/>
      <c r="G1722" s="285"/>
      <c r="H1722" s="285"/>
      <c r="I1722" s="285"/>
      <c r="J1722" s="285"/>
      <c r="K1722" s="285"/>
      <c r="L1722" s="285"/>
      <c r="M1722" s="285"/>
    </row>
    <row r="1723" spans="1:13" s="284" customFormat="1">
      <c r="A1723" s="290" t="s">
        <v>22</v>
      </c>
      <c r="B1723" s="291"/>
      <c r="C1723" s="292">
        <f t="shared" si="55"/>
        <v>0</v>
      </c>
      <c r="D1723" s="284">
        <v>44896</v>
      </c>
      <c r="E1723" s="285"/>
      <c r="F1723" s="285"/>
      <c r="G1723" s="285"/>
      <c r="H1723" s="285"/>
      <c r="I1723" s="285"/>
      <c r="J1723" s="285"/>
      <c r="K1723" s="285"/>
      <c r="L1723" s="285"/>
      <c r="M1723" s="285"/>
    </row>
    <row r="1724" spans="1:13" s="284" customFormat="1">
      <c r="A1724" s="290" t="s">
        <v>342</v>
      </c>
      <c r="B1724" s="291"/>
      <c r="C1724" s="292">
        <f t="shared" si="55"/>
        <v>0</v>
      </c>
      <c r="D1724" s="284">
        <v>44896</v>
      </c>
      <c r="E1724" s="285"/>
      <c r="F1724" s="285"/>
      <c r="G1724" s="285"/>
      <c r="H1724" s="285"/>
      <c r="I1724" s="285"/>
      <c r="J1724" s="285"/>
      <c r="K1724" s="285"/>
      <c r="L1724" s="285"/>
      <c r="M1724" s="285"/>
    </row>
    <row r="1725" spans="1:13" s="284" customFormat="1">
      <c r="A1725" s="290" t="s">
        <v>23</v>
      </c>
      <c r="B1725" s="291"/>
      <c r="C1725" s="292">
        <f t="shared" si="55"/>
        <v>0</v>
      </c>
      <c r="D1725" s="284">
        <v>44896</v>
      </c>
      <c r="E1725" s="285"/>
      <c r="F1725" s="285"/>
      <c r="G1725" s="285"/>
      <c r="H1725" s="285"/>
      <c r="I1725" s="285"/>
      <c r="J1725" s="285"/>
      <c r="K1725" s="285"/>
      <c r="L1725" s="285"/>
      <c r="M1725" s="285"/>
    </row>
    <row r="1726" spans="1:13" s="284" customFormat="1">
      <c r="A1726" s="290" t="s">
        <v>24</v>
      </c>
      <c r="B1726" s="291"/>
      <c r="C1726" s="292">
        <f t="shared" si="55"/>
        <v>0</v>
      </c>
      <c r="D1726" s="284">
        <v>44896</v>
      </c>
      <c r="E1726" s="285"/>
      <c r="F1726" s="285"/>
      <c r="G1726" s="285"/>
      <c r="H1726" s="285"/>
      <c r="I1726" s="285"/>
      <c r="J1726" s="285"/>
      <c r="K1726" s="285"/>
      <c r="L1726" s="285"/>
      <c r="M1726" s="285"/>
    </row>
    <row r="1727" spans="1:13" s="284" customFormat="1">
      <c r="A1727" s="290" t="s">
        <v>25</v>
      </c>
      <c r="B1727" s="291"/>
      <c r="C1727" s="292">
        <f t="shared" si="55"/>
        <v>0</v>
      </c>
      <c r="D1727" s="284">
        <v>44896</v>
      </c>
      <c r="E1727" s="285"/>
      <c r="F1727" s="285"/>
      <c r="G1727" s="285"/>
      <c r="H1727" s="285"/>
      <c r="I1727" s="285"/>
      <c r="J1727" s="285"/>
      <c r="K1727" s="285"/>
      <c r="L1727" s="285"/>
      <c r="M1727" s="285"/>
    </row>
    <row r="1728" spans="1:13" s="284" customFormat="1">
      <c r="A1728" s="290" t="s">
        <v>26</v>
      </c>
      <c r="B1728" s="291"/>
      <c r="C1728" s="292">
        <f t="shared" si="55"/>
        <v>0</v>
      </c>
      <c r="D1728" s="284">
        <v>44896</v>
      </c>
      <c r="E1728" s="285"/>
      <c r="F1728" s="285"/>
      <c r="G1728" s="285"/>
      <c r="H1728" s="285"/>
      <c r="I1728" s="285"/>
      <c r="J1728" s="285"/>
      <c r="K1728" s="285"/>
      <c r="L1728" s="285"/>
      <c r="M1728" s="285"/>
    </row>
    <row r="1729" spans="1:13" s="284" customFormat="1">
      <c r="A1729" s="290" t="s">
        <v>27</v>
      </c>
      <c r="B1729" s="291"/>
      <c r="C1729" s="292">
        <f t="shared" si="55"/>
        <v>0</v>
      </c>
      <c r="D1729" s="284">
        <v>44896</v>
      </c>
      <c r="E1729" s="285"/>
      <c r="F1729" s="285"/>
      <c r="G1729" s="285"/>
      <c r="H1729" s="285"/>
      <c r="I1729" s="285"/>
      <c r="J1729" s="285"/>
      <c r="K1729" s="285"/>
      <c r="L1729" s="285"/>
      <c r="M1729" s="285"/>
    </row>
    <row r="1730" spans="1:13" s="284" customFormat="1">
      <c r="A1730" s="290" t="s">
        <v>343</v>
      </c>
      <c r="B1730" s="291"/>
      <c r="C1730" s="292">
        <f t="shared" si="55"/>
        <v>0</v>
      </c>
      <c r="D1730" s="284">
        <v>44896</v>
      </c>
      <c r="E1730" s="285"/>
      <c r="F1730" s="285"/>
      <c r="G1730" s="285"/>
      <c r="H1730" s="285"/>
      <c r="I1730" s="285"/>
      <c r="J1730" s="285"/>
      <c r="K1730" s="285"/>
      <c r="L1730" s="285"/>
      <c r="M1730" s="285"/>
    </row>
    <row r="1731" spans="1:13" s="284" customFormat="1">
      <c r="A1731" s="290" t="s">
        <v>344</v>
      </c>
      <c r="B1731" s="291"/>
      <c r="C1731" s="292">
        <f t="shared" si="55"/>
        <v>0</v>
      </c>
      <c r="D1731" s="284">
        <v>44896</v>
      </c>
      <c r="E1731" s="285"/>
      <c r="F1731" s="285"/>
      <c r="G1731" s="285"/>
      <c r="H1731" s="285"/>
      <c r="I1731" s="285"/>
      <c r="J1731" s="285"/>
      <c r="K1731" s="285"/>
      <c r="L1731" s="285"/>
      <c r="M1731" s="285"/>
    </row>
    <row r="1732" spans="1:13" s="284" customFormat="1">
      <c r="A1732" s="290" t="s">
        <v>345</v>
      </c>
      <c r="B1732" s="291"/>
      <c r="C1732" s="292">
        <f t="shared" si="55"/>
        <v>0</v>
      </c>
      <c r="D1732" s="284">
        <v>44896</v>
      </c>
      <c r="E1732" s="285"/>
      <c r="F1732" s="285"/>
      <c r="G1732" s="285"/>
      <c r="H1732" s="285"/>
      <c r="I1732" s="285"/>
      <c r="J1732" s="285"/>
      <c r="K1732" s="285"/>
      <c r="L1732" s="285"/>
      <c r="M1732" s="285"/>
    </row>
    <row r="1733" spans="1:13" s="284" customFormat="1">
      <c r="A1733" s="290" t="s">
        <v>28</v>
      </c>
      <c r="B1733" s="291"/>
      <c r="C1733" s="292">
        <f t="shared" si="55"/>
        <v>0</v>
      </c>
      <c r="D1733" s="284">
        <v>44896</v>
      </c>
      <c r="E1733" s="285"/>
      <c r="F1733" s="285"/>
      <c r="G1733" s="285"/>
      <c r="H1733" s="285"/>
      <c r="I1733" s="285"/>
      <c r="J1733" s="285"/>
      <c r="K1733" s="285"/>
      <c r="L1733" s="285"/>
      <c r="M1733" s="285"/>
    </row>
    <row r="1734" spans="1:13" s="284" customFormat="1">
      <c r="A1734" s="290" t="s">
        <v>29</v>
      </c>
      <c r="B1734" s="291"/>
      <c r="C1734" s="292">
        <f t="shared" si="55"/>
        <v>0</v>
      </c>
      <c r="D1734" s="284">
        <v>44896</v>
      </c>
      <c r="E1734" s="285"/>
      <c r="F1734" s="285"/>
      <c r="G1734" s="285"/>
      <c r="H1734" s="285"/>
      <c r="I1734" s="285"/>
      <c r="J1734" s="285"/>
      <c r="K1734" s="285"/>
      <c r="L1734" s="285"/>
      <c r="M1734" s="285"/>
    </row>
    <row r="1735" spans="1:13" s="284" customFormat="1">
      <c r="A1735" s="290" t="s">
        <v>30</v>
      </c>
      <c r="B1735" s="291"/>
      <c r="C1735" s="292">
        <f t="shared" si="55"/>
        <v>0</v>
      </c>
      <c r="D1735" s="284">
        <v>44896</v>
      </c>
      <c r="E1735" s="285"/>
      <c r="F1735" s="285"/>
      <c r="G1735" s="285"/>
      <c r="H1735" s="285"/>
      <c r="I1735" s="285"/>
      <c r="J1735" s="285"/>
      <c r="K1735" s="285"/>
      <c r="L1735" s="285"/>
      <c r="M1735" s="285"/>
    </row>
    <row r="1736" spans="1:13">
      <c r="A1736" s="290" t="s">
        <v>346</v>
      </c>
      <c r="B1736" s="291"/>
      <c r="C1736" s="292">
        <f t="shared" si="55"/>
        <v>0</v>
      </c>
      <c r="D1736" s="284">
        <v>44896</v>
      </c>
      <c r="E1736" s="285"/>
      <c r="F1736" s="285"/>
      <c r="G1736" s="285"/>
      <c r="H1736" s="285"/>
      <c r="I1736" s="285"/>
      <c r="J1736" s="285"/>
      <c r="K1736" s="285"/>
      <c r="L1736" s="285"/>
      <c r="M1736" s="285"/>
    </row>
    <row r="1737" spans="1:13">
      <c r="A1737" s="290" t="s">
        <v>347</v>
      </c>
      <c r="B1737" s="291"/>
      <c r="C1737" s="292">
        <f t="shared" si="55"/>
        <v>0</v>
      </c>
      <c r="D1737" s="284">
        <v>44896</v>
      </c>
      <c r="E1737" s="285"/>
      <c r="F1737" s="285"/>
      <c r="G1737" s="285"/>
      <c r="H1737" s="285"/>
      <c r="I1737" s="285"/>
      <c r="J1737" s="285"/>
      <c r="K1737" s="285"/>
      <c r="L1737" s="285"/>
      <c r="M1737" s="285"/>
    </row>
    <row r="1738" spans="1:13">
      <c r="A1738" s="290" t="s">
        <v>31</v>
      </c>
      <c r="B1738" s="291"/>
      <c r="C1738" s="292">
        <f t="shared" si="55"/>
        <v>0</v>
      </c>
      <c r="D1738" s="284">
        <v>44896</v>
      </c>
      <c r="E1738" s="285"/>
      <c r="F1738" s="285"/>
      <c r="G1738" s="285"/>
      <c r="H1738" s="285"/>
      <c r="I1738" s="285"/>
      <c r="J1738" s="285"/>
      <c r="K1738" s="285"/>
      <c r="L1738" s="285"/>
      <c r="M1738" s="285"/>
    </row>
    <row r="1739" spans="1:13">
      <c r="A1739" s="290" t="s">
        <v>32</v>
      </c>
      <c r="B1739" s="291"/>
      <c r="C1739" s="292">
        <f t="shared" si="55"/>
        <v>0</v>
      </c>
      <c r="D1739" s="284">
        <v>44896</v>
      </c>
      <c r="E1739" s="285"/>
      <c r="F1739" s="285"/>
      <c r="G1739" s="285"/>
      <c r="H1739" s="285"/>
      <c r="I1739" s="285"/>
      <c r="J1739" s="285"/>
      <c r="K1739" s="285"/>
      <c r="L1739" s="285"/>
      <c r="M1739" s="285"/>
    </row>
    <row r="1740" spans="1:13">
      <c r="A1740" s="290" t="s">
        <v>33</v>
      </c>
      <c r="B1740" s="291"/>
      <c r="C1740" s="292">
        <f t="shared" si="55"/>
        <v>0</v>
      </c>
      <c r="D1740" s="284">
        <v>44896</v>
      </c>
      <c r="E1740" s="285"/>
      <c r="F1740" s="285"/>
      <c r="G1740" s="285"/>
      <c r="H1740" s="285"/>
      <c r="I1740" s="285"/>
      <c r="J1740" s="285"/>
      <c r="K1740" s="285"/>
      <c r="L1740" s="285"/>
      <c r="M1740" s="285"/>
    </row>
    <row r="1741" spans="1:13">
      <c r="A1741" s="290" t="s">
        <v>34</v>
      </c>
      <c r="B1741" s="291"/>
      <c r="C1741" s="292">
        <f t="shared" si="55"/>
        <v>0</v>
      </c>
      <c r="D1741" s="284">
        <v>44896</v>
      </c>
      <c r="E1741" s="285"/>
      <c r="F1741" s="285"/>
      <c r="G1741" s="285"/>
      <c r="H1741" s="285"/>
      <c r="I1741" s="285"/>
      <c r="J1741" s="285"/>
      <c r="K1741" s="285"/>
      <c r="L1741" s="285"/>
      <c r="M1741" s="285"/>
    </row>
    <row r="1742" spans="1:13">
      <c r="A1742" s="293" t="s">
        <v>36</v>
      </c>
      <c r="B1742" s="294">
        <f t="shared" ref="B1742" si="56">SUM(B1691:B1741)</f>
        <v>0</v>
      </c>
      <c r="C1742" s="292">
        <f t="shared" si="55"/>
        <v>0</v>
      </c>
      <c r="D1742" s="284">
        <v>44896</v>
      </c>
      <c r="E1742" s="285"/>
      <c r="F1742" s="285"/>
      <c r="G1742" s="285"/>
      <c r="H1742" s="285"/>
      <c r="I1742" s="285"/>
      <c r="J1742" s="285"/>
      <c r="K1742" s="285"/>
      <c r="L1742" s="285"/>
      <c r="M1742" s="285"/>
    </row>
    <row r="1746" spans="1:14">
      <c r="A1746" s="282" t="s">
        <v>418</v>
      </c>
    </row>
    <row r="1747" spans="1:14">
      <c r="A1747" s="314" t="s">
        <v>419</v>
      </c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</row>
    <row r="1748" spans="1:14" ht="63">
      <c r="A1748" s="286" t="s">
        <v>206</v>
      </c>
      <c r="B1748" s="287" t="s">
        <v>207</v>
      </c>
      <c r="C1748" s="287" t="s">
        <v>208</v>
      </c>
      <c r="D1748" s="287" t="s">
        <v>209</v>
      </c>
      <c r="E1748" s="287" t="s">
        <v>210</v>
      </c>
      <c r="F1748" s="287" t="s">
        <v>211</v>
      </c>
      <c r="G1748" s="287" t="s">
        <v>352</v>
      </c>
      <c r="H1748" s="288" t="s">
        <v>212</v>
      </c>
      <c r="I1748" s="287" t="s">
        <v>213</v>
      </c>
      <c r="J1748" s="288" t="s">
        <v>329</v>
      </c>
      <c r="K1748" s="288" t="s">
        <v>353</v>
      </c>
      <c r="L1748" s="288" t="s">
        <v>330</v>
      </c>
      <c r="M1748" s="287" t="s">
        <v>153</v>
      </c>
      <c r="N1748" s="284" t="s">
        <v>356</v>
      </c>
    </row>
    <row r="1749" spans="1:14">
      <c r="A1749" s="290" t="s">
        <v>1</v>
      </c>
      <c r="B1749" s="291"/>
      <c r="C1749" s="291"/>
      <c r="D1749" s="291"/>
      <c r="E1749" s="291"/>
      <c r="F1749" s="291"/>
      <c r="G1749" s="291"/>
      <c r="H1749" s="291"/>
      <c r="I1749" s="291"/>
      <c r="J1749" s="291"/>
      <c r="K1749" s="291"/>
      <c r="L1749" s="291"/>
      <c r="M1749" s="292">
        <f>SUM(B1749:L1749)</f>
        <v>0</v>
      </c>
      <c r="N1749" s="284">
        <v>44896</v>
      </c>
    </row>
    <row r="1750" spans="1:14">
      <c r="A1750" s="290" t="s">
        <v>2</v>
      </c>
      <c r="B1750" s="291"/>
      <c r="C1750" s="291"/>
      <c r="D1750" s="291"/>
      <c r="E1750" s="291"/>
      <c r="F1750" s="291"/>
      <c r="G1750" s="291"/>
      <c r="H1750" s="291"/>
      <c r="I1750" s="291"/>
      <c r="J1750" s="291"/>
      <c r="K1750" s="291"/>
      <c r="L1750" s="291"/>
      <c r="M1750" s="292">
        <f t="shared" ref="M1750:M1799" si="57">SUM(B1750:L1750)</f>
        <v>0</v>
      </c>
      <c r="N1750" s="284">
        <v>44896</v>
      </c>
    </row>
    <row r="1751" spans="1:14">
      <c r="A1751" s="290" t="s">
        <v>331</v>
      </c>
      <c r="B1751" s="291"/>
      <c r="C1751" s="291"/>
      <c r="D1751" s="291"/>
      <c r="E1751" s="291"/>
      <c r="F1751" s="291"/>
      <c r="G1751" s="291"/>
      <c r="H1751" s="291"/>
      <c r="I1751" s="291"/>
      <c r="J1751" s="291"/>
      <c r="K1751" s="291"/>
      <c r="L1751" s="291"/>
      <c r="M1751" s="292">
        <f t="shared" si="57"/>
        <v>0</v>
      </c>
      <c r="N1751" s="284">
        <v>44896</v>
      </c>
    </row>
    <row r="1752" spans="1:14">
      <c r="A1752" s="290" t="s">
        <v>3</v>
      </c>
      <c r="B1752" s="291"/>
      <c r="C1752" s="291"/>
      <c r="D1752" s="291"/>
      <c r="E1752" s="291"/>
      <c r="F1752" s="291"/>
      <c r="G1752" s="291"/>
      <c r="H1752" s="291"/>
      <c r="I1752" s="291"/>
      <c r="J1752" s="291"/>
      <c r="K1752" s="291"/>
      <c r="L1752" s="291"/>
      <c r="M1752" s="292">
        <f t="shared" si="57"/>
        <v>0</v>
      </c>
      <c r="N1752" s="284">
        <v>44896</v>
      </c>
    </row>
    <row r="1753" spans="1:14">
      <c r="A1753" s="290" t="s">
        <v>332</v>
      </c>
      <c r="B1753" s="291"/>
      <c r="C1753" s="291"/>
      <c r="D1753" s="291"/>
      <c r="E1753" s="291"/>
      <c r="F1753" s="291"/>
      <c r="G1753" s="291"/>
      <c r="H1753" s="291"/>
      <c r="I1753" s="291"/>
      <c r="J1753" s="291"/>
      <c r="K1753" s="291"/>
      <c r="L1753" s="291"/>
      <c r="M1753" s="292">
        <f t="shared" si="57"/>
        <v>0</v>
      </c>
      <c r="N1753" s="284">
        <v>44896</v>
      </c>
    </row>
    <row r="1754" spans="1:14">
      <c r="A1754" s="290" t="s">
        <v>4</v>
      </c>
      <c r="B1754" s="291"/>
      <c r="C1754" s="291"/>
      <c r="D1754" s="291"/>
      <c r="E1754" s="291"/>
      <c r="F1754" s="291"/>
      <c r="G1754" s="291"/>
      <c r="H1754" s="291"/>
      <c r="I1754" s="291"/>
      <c r="J1754" s="291"/>
      <c r="K1754" s="291"/>
      <c r="L1754" s="291"/>
      <c r="M1754" s="292">
        <f t="shared" si="57"/>
        <v>0</v>
      </c>
      <c r="N1754" s="284">
        <v>44896</v>
      </c>
    </row>
    <row r="1755" spans="1:14">
      <c r="A1755" s="290" t="s">
        <v>5</v>
      </c>
      <c r="B1755" s="291"/>
      <c r="C1755" s="291"/>
      <c r="D1755" s="291"/>
      <c r="E1755" s="291"/>
      <c r="F1755" s="291"/>
      <c r="G1755" s="291"/>
      <c r="H1755" s="291"/>
      <c r="I1755" s="291"/>
      <c r="J1755" s="291"/>
      <c r="K1755" s="291"/>
      <c r="L1755" s="291"/>
      <c r="M1755" s="292">
        <f t="shared" si="57"/>
        <v>0</v>
      </c>
      <c r="N1755" s="284">
        <v>44896</v>
      </c>
    </row>
    <row r="1756" spans="1:14">
      <c r="A1756" s="290" t="s">
        <v>6</v>
      </c>
      <c r="B1756" s="291"/>
      <c r="C1756" s="291"/>
      <c r="D1756" s="291"/>
      <c r="E1756" s="291"/>
      <c r="F1756" s="291"/>
      <c r="G1756" s="291"/>
      <c r="H1756" s="291"/>
      <c r="I1756" s="291"/>
      <c r="J1756" s="291"/>
      <c r="K1756" s="291"/>
      <c r="L1756" s="291"/>
      <c r="M1756" s="292">
        <f t="shared" si="57"/>
        <v>0</v>
      </c>
      <c r="N1756" s="284">
        <v>44896</v>
      </c>
    </row>
    <row r="1757" spans="1:14">
      <c r="A1757" s="290" t="s">
        <v>333</v>
      </c>
      <c r="B1757" s="291"/>
      <c r="C1757" s="291"/>
      <c r="D1757" s="291"/>
      <c r="E1757" s="291"/>
      <c r="F1757" s="291"/>
      <c r="G1757" s="291"/>
      <c r="H1757" s="291"/>
      <c r="I1757" s="291"/>
      <c r="J1757" s="291"/>
      <c r="K1757" s="291"/>
      <c r="L1757" s="291"/>
      <c r="M1757" s="292">
        <f t="shared" si="57"/>
        <v>0</v>
      </c>
      <c r="N1757" s="284">
        <v>44896</v>
      </c>
    </row>
    <row r="1758" spans="1:14">
      <c r="A1758" s="290" t="s">
        <v>334</v>
      </c>
      <c r="B1758" s="291"/>
      <c r="C1758" s="291"/>
      <c r="D1758" s="291"/>
      <c r="E1758" s="291"/>
      <c r="F1758" s="291"/>
      <c r="G1758" s="291"/>
      <c r="H1758" s="291"/>
      <c r="I1758" s="291"/>
      <c r="J1758" s="291"/>
      <c r="K1758" s="291"/>
      <c r="L1758" s="291"/>
      <c r="M1758" s="292">
        <f t="shared" si="57"/>
        <v>0</v>
      </c>
      <c r="N1758" s="284">
        <v>44896</v>
      </c>
    </row>
    <row r="1759" spans="1:14">
      <c r="A1759" s="290" t="s">
        <v>335</v>
      </c>
      <c r="B1759" s="291"/>
      <c r="C1759" s="291"/>
      <c r="D1759" s="291"/>
      <c r="E1759" s="291"/>
      <c r="F1759" s="291"/>
      <c r="G1759" s="291"/>
      <c r="H1759" s="291"/>
      <c r="I1759" s="291"/>
      <c r="J1759" s="291"/>
      <c r="K1759" s="291"/>
      <c r="L1759" s="291"/>
      <c r="M1759" s="292">
        <f t="shared" si="57"/>
        <v>0</v>
      </c>
      <c r="N1759" s="284">
        <v>44896</v>
      </c>
    </row>
    <row r="1760" spans="1:14">
      <c r="A1760" s="290" t="s">
        <v>7</v>
      </c>
      <c r="B1760" s="291"/>
      <c r="C1760" s="291"/>
      <c r="D1760" s="291"/>
      <c r="E1760" s="291"/>
      <c r="F1760" s="291"/>
      <c r="G1760" s="291"/>
      <c r="H1760" s="291"/>
      <c r="I1760" s="291"/>
      <c r="J1760" s="291"/>
      <c r="K1760" s="291"/>
      <c r="L1760" s="291"/>
      <c r="M1760" s="292">
        <f t="shared" si="57"/>
        <v>0</v>
      </c>
      <c r="N1760" s="284">
        <v>44896</v>
      </c>
    </row>
    <row r="1761" spans="1:14">
      <c r="A1761" s="290" t="s">
        <v>336</v>
      </c>
      <c r="B1761" s="291"/>
      <c r="C1761" s="291"/>
      <c r="D1761" s="291"/>
      <c r="E1761" s="291"/>
      <c r="F1761" s="291"/>
      <c r="G1761" s="291"/>
      <c r="H1761" s="291"/>
      <c r="I1761" s="291"/>
      <c r="J1761" s="291"/>
      <c r="K1761" s="291"/>
      <c r="L1761" s="291"/>
      <c r="M1761" s="292">
        <f t="shared" si="57"/>
        <v>0</v>
      </c>
      <c r="N1761" s="284">
        <v>44896</v>
      </c>
    </row>
    <row r="1762" spans="1:14">
      <c r="A1762" s="290" t="s">
        <v>8</v>
      </c>
      <c r="B1762" s="291"/>
      <c r="C1762" s="291"/>
      <c r="D1762" s="291"/>
      <c r="E1762" s="291"/>
      <c r="F1762" s="291"/>
      <c r="G1762" s="291"/>
      <c r="H1762" s="291"/>
      <c r="I1762" s="291"/>
      <c r="J1762" s="291"/>
      <c r="K1762" s="291"/>
      <c r="L1762" s="291"/>
      <c r="M1762" s="292">
        <f t="shared" si="57"/>
        <v>0</v>
      </c>
      <c r="N1762" s="284">
        <v>44896</v>
      </c>
    </row>
    <row r="1763" spans="1:14">
      <c r="A1763" s="290" t="s">
        <v>9</v>
      </c>
      <c r="B1763" s="291"/>
      <c r="C1763" s="291"/>
      <c r="D1763" s="291"/>
      <c r="E1763" s="291"/>
      <c r="F1763" s="291"/>
      <c r="G1763" s="291"/>
      <c r="H1763" s="291"/>
      <c r="I1763" s="291"/>
      <c r="J1763" s="291"/>
      <c r="K1763" s="291"/>
      <c r="L1763" s="291"/>
      <c r="M1763" s="292">
        <f t="shared" si="57"/>
        <v>0</v>
      </c>
      <c r="N1763" s="284">
        <v>44896</v>
      </c>
    </row>
    <row r="1764" spans="1:14">
      <c r="A1764" s="290" t="s">
        <v>337</v>
      </c>
      <c r="B1764" s="291"/>
      <c r="C1764" s="291"/>
      <c r="D1764" s="291"/>
      <c r="E1764" s="291"/>
      <c r="F1764" s="291"/>
      <c r="G1764" s="291"/>
      <c r="H1764" s="291"/>
      <c r="I1764" s="291"/>
      <c r="J1764" s="291"/>
      <c r="K1764" s="291"/>
      <c r="L1764" s="291"/>
      <c r="M1764" s="292">
        <f t="shared" si="57"/>
        <v>0</v>
      </c>
      <c r="N1764" s="284">
        <v>44896</v>
      </c>
    </row>
    <row r="1765" spans="1:14">
      <c r="A1765" s="290" t="s">
        <v>10</v>
      </c>
      <c r="B1765" s="291"/>
      <c r="C1765" s="291"/>
      <c r="D1765" s="291"/>
      <c r="E1765" s="291"/>
      <c r="F1765" s="291"/>
      <c r="G1765" s="291"/>
      <c r="H1765" s="291"/>
      <c r="I1765" s="291"/>
      <c r="J1765" s="291"/>
      <c r="K1765" s="291"/>
      <c r="L1765" s="291"/>
      <c r="M1765" s="292">
        <f t="shared" si="57"/>
        <v>0</v>
      </c>
      <c r="N1765" s="284">
        <v>44896</v>
      </c>
    </row>
    <row r="1766" spans="1:14">
      <c r="A1766" s="290" t="s">
        <v>338</v>
      </c>
      <c r="B1766" s="291"/>
      <c r="C1766" s="291"/>
      <c r="D1766" s="291"/>
      <c r="E1766" s="291"/>
      <c r="F1766" s="291"/>
      <c r="G1766" s="291"/>
      <c r="H1766" s="291"/>
      <c r="I1766" s="291"/>
      <c r="J1766" s="291"/>
      <c r="K1766" s="291"/>
      <c r="L1766" s="291"/>
      <c r="M1766" s="292">
        <f t="shared" si="57"/>
        <v>0</v>
      </c>
      <c r="N1766" s="284">
        <v>44896</v>
      </c>
    </row>
    <row r="1767" spans="1:14">
      <c r="A1767" s="290" t="s">
        <v>11</v>
      </c>
      <c r="B1767" s="291"/>
      <c r="C1767" s="291"/>
      <c r="D1767" s="291"/>
      <c r="E1767" s="291"/>
      <c r="F1767" s="291"/>
      <c r="G1767" s="291"/>
      <c r="H1767" s="291"/>
      <c r="I1767" s="291"/>
      <c r="J1767" s="291"/>
      <c r="K1767" s="291"/>
      <c r="L1767" s="291"/>
      <c r="M1767" s="292">
        <f t="shared" si="57"/>
        <v>0</v>
      </c>
      <c r="N1767" s="284">
        <v>44896</v>
      </c>
    </row>
    <row r="1768" spans="1:14">
      <c r="A1768" s="290" t="s">
        <v>12</v>
      </c>
      <c r="B1768" s="291"/>
      <c r="C1768" s="291"/>
      <c r="D1768" s="291"/>
      <c r="E1768" s="291"/>
      <c r="F1768" s="291"/>
      <c r="G1768" s="291"/>
      <c r="H1768" s="291"/>
      <c r="I1768" s="291"/>
      <c r="J1768" s="291"/>
      <c r="K1768" s="291"/>
      <c r="L1768" s="291"/>
      <c r="M1768" s="292">
        <f t="shared" si="57"/>
        <v>0</v>
      </c>
      <c r="N1768" s="284">
        <v>44896</v>
      </c>
    </row>
    <row r="1769" spans="1:14">
      <c r="A1769" s="290" t="s">
        <v>339</v>
      </c>
      <c r="B1769" s="291"/>
      <c r="C1769" s="291"/>
      <c r="D1769" s="291"/>
      <c r="E1769" s="291"/>
      <c r="F1769" s="291"/>
      <c r="G1769" s="291"/>
      <c r="H1769" s="291"/>
      <c r="I1769" s="291"/>
      <c r="J1769" s="291"/>
      <c r="K1769" s="291"/>
      <c r="L1769" s="291"/>
      <c r="M1769" s="292">
        <f t="shared" si="57"/>
        <v>0</v>
      </c>
      <c r="N1769" s="284">
        <v>44896</v>
      </c>
    </row>
    <row r="1770" spans="1:14">
      <c r="A1770" s="290" t="s">
        <v>13</v>
      </c>
      <c r="B1770" s="291"/>
      <c r="C1770" s="291"/>
      <c r="D1770" s="291"/>
      <c r="E1770" s="291"/>
      <c r="F1770" s="291"/>
      <c r="G1770" s="291"/>
      <c r="H1770" s="291"/>
      <c r="I1770" s="291"/>
      <c r="J1770" s="291"/>
      <c r="K1770" s="291"/>
      <c r="L1770" s="291"/>
      <c r="M1770" s="292">
        <f t="shared" si="57"/>
        <v>0</v>
      </c>
      <c r="N1770" s="284">
        <v>44896</v>
      </c>
    </row>
    <row r="1771" spans="1:14">
      <c r="A1771" s="290" t="s">
        <v>14</v>
      </c>
      <c r="B1771" s="291"/>
      <c r="C1771" s="291"/>
      <c r="D1771" s="291"/>
      <c r="E1771" s="291"/>
      <c r="F1771" s="291"/>
      <c r="G1771" s="291"/>
      <c r="H1771" s="291"/>
      <c r="I1771" s="291"/>
      <c r="J1771" s="291"/>
      <c r="K1771" s="291"/>
      <c r="L1771" s="291"/>
      <c r="M1771" s="292">
        <f t="shared" si="57"/>
        <v>0</v>
      </c>
      <c r="N1771" s="284">
        <v>44896</v>
      </c>
    </row>
    <row r="1772" spans="1:14">
      <c r="A1772" s="290" t="s">
        <v>15</v>
      </c>
      <c r="B1772" s="291"/>
      <c r="C1772" s="291"/>
      <c r="D1772" s="291"/>
      <c r="E1772" s="291"/>
      <c r="F1772" s="291"/>
      <c r="G1772" s="291"/>
      <c r="H1772" s="291"/>
      <c r="I1772" s="291"/>
      <c r="J1772" s="291"/>
      <c r="K1772" s="291"/>
      <c r="L1772" s="291"/>
      <c r="M1772" s="292">
        <f t="shared" si="57"/>
        <v>0</v>
      </c>
      <c r="N1772" s="284">
        <v>44896</v>
      </c>
    </row>
    <row r="1773" spans="1:14">
      <c r="A1773" s="290" t="s">
        <v>16</v>
      </c>
      <c r="B1773" s="291"/>
      <c r="C1773" s="291"/>
      <c r="D1773" s="291"/>
      <c r="E1773" s="291"/>
      <c r="F1773" s="291"/>
      <c r="G1773" s="291"/>
      <c r="H1773" s="291"/>
      <c r="I1773" s="291"/>
      <c r="J1773" s="291"/>
      <c r="K1773" s="291"/>
      <c r="L1773" s="291"/>
      <c r="M1773" s="292">
        <f t="shared" si="57"/>
        <v>0</v>
      </c>
      <c r="N1773" s="284">
        <v>44896</v>
      </c>
    </row>
    <row r="1774" spans="1:14">
      <c r="A1774" s="290" t="s">
        <v>340</v>
      </c>
      <c r="B1774" s="291"/>
      <c r="C1774" s="291"/>
      <c r="D1774" s="291"/>
      <c r="E1774" s="291"/>
      <c r="F1774" s="291"/>
      <c r="G1774" s="291"/>
      <c r="H1774" s="291"/>
      <c r="I1774" s="291"/>
      <c r="J1774" s="291"/>
      <c r="K1774" s="291"/>
      <c r="L1774" s="291"/>
      <c r="M1774" s="292">
        <f t="shared" si="57"/>
        <v>0</v>
      </c>
      <c r="N1774" s="284">
        <v>44896</v>
      </c>
    </row>
    <row r="1775" spans="1:14">
      <c r="A1775" s="290" t="s">
        <v>17</v>
      </c>
      <c r="B1775" s="291"/>
      <c r="C1775" s="291"/>
      <c r="D1775" s="291"/>
      <c r="E1775" s="291"/>
      <c r="F1775" s="291"/>
      <c r="G1775" s="291"/>
      <c r="H1775" s="291"/>
      <c r="I1775" s="291"/>
      <c r="J1775" s="291"/>
      <c r="K1775" s="291"/>
      <c r="L1775" s="291"/>
      <c r="M1775" s="292">
        <f t="shared" si="57"/>
        <v>0</v>
      </c>
      <c r="N1775" s="284">
        <v>44896</v>
      </c>
    </row>
    <row r="1776" spans="1:14">
      <c r="A1776" s="290" t="s">
        <v>18</v>
      </c>
      <c r="B1776" s="291"/>
      <c r="C1776" s="291"/>
      <c r="D1776" s="291"/>
      <c r="E1776" s="291"/>
      <c r="F1776" s="291"/>
      <c r="G1776" s="291"/>
      <c r="H1776" s="291"/>
      <c r="I1776" s="291"/>
      <c r="J1776" s="291"/>
      <c r="K1776" s="291"/>
      <c r="L1776" s="291"/>
      <c r="M1776" s="292">
        <f t="shared" si="57"/>
        <v>0</v>
      </c>
      <c r="N1776" s="284">
        <v>44896</v>
      </c>
    </row>
    <row r="1777" spans="1:14">
      <c r="A1777" s="290" t="s">
        <v>19</v>
      </c>
      <c r="B1777" s="291"/>
      <c r="C1777" s="291"/>
      <c r="D1777" s="291"/>
      <c r="E1777" s="291"/>
      <c r="F1777" s="291"/>
      <c r="G1777" s="291"/>
      <c r="H1777" s="291"/>
      <c r="I1777" s="291"/>
      <c r="J1777" s="291"/>
      <c r="K1777" s="291"/>
      <c r="L1777" s="291"/>
      <c r="M1777" s="292">
        <f t="shared" si="57"/>
        <v>0</v>
      </c>
      <c r="N1777" s="284">
        <v>44896</v>
      </c>
    </row>
    <row r="1778" spans="1:14">
      <c r="A1778" s="290" t="s">
        <v>20</v>
      </c>
      <c r="B1778" s="291"/>
      <c r="C1778" s="291"/>
      <c r="D1778" s="291"/>
      <c r="E1778" s="291"/>
      <c r="F1778" s="291"/>
      <c r="G1778" s="291"/>
      <c r="H1778" s="291"/>
      <c r="I1778" s="291"/>
      <c r="J1778" s="291"/>
      <c r="K1778" s="291"/>
      <c r="L1778" s="291"/>
      <c r="M1778" s="292">
        <f t="shared" si="57"/>
        <v>0</v>
      </c>
      <c r="N1778" s="284">
        <v>44896</v>
      </c>
    </row>
    <row r="1779" spans="1:14">
      <c r="A1779" s="290" t="s">
        <v>341</v>
      </c>
      <c r="B1779" s="291"/>
      <c r="C1779" s="291"/>
      <c r="D1779" s="291"/>
      <c r="E1779" s="291"/>
      <c r="F1779" s="291"/>
      <c r="G1779" s="291"/>
      <c r="H1779" s="291"/>
      <c r="I1779" s="291"/>
      <c r="J1779" s="291"/>
      <c r="K1779" s="291"/>
      <c r="L1779" s="291"/>
      <c r="M1779" s="292">
        <f t="shared" si="57"/>
        <v>0</v>
      </c>
      <c r="N1779" s="284">
        <v>44896</v>
      </c>
    </row>
    <row r="1780" spans="1:14">
      <c r="A1780" s="290" t="s">
        <v>21</v>
      </c>
      <c r="B1780" s="291"/>
      <c r="C1780" s="291"/>
      <c r="D1780" s="291"/>
      <c r="E1780" s="291"/>
      <c r="F1780" s="291"/>
      <c r="G1780" s="291"/>
      <c r="H1780" s="291"/>
      <c r="I1780" s="291"/>
      <c r="J1780" s="291"/>
      <c r="K1780" s="291"/>
      <c r="L1780" s="291"/>
      <c r="M1780" s="292">
        <f t="shared" si="57"/>
        <v>0</v>
      </c>
      <c r="N1780" s="284">
        <v>44896</v>
      </c>
    </row>
    <row r="1781" spans="1:14">
      <c r="A1781" s="290" t="s">
        <v>22</v>
      </c>
      <c r="B1781" s="291"/>
      <c r="C1781" s="291"/>
      <c r="D1781" s="291"/>
      <c r="E1781" s="291"/>
      <c r="F1781" s="291"/>
      <c r="G1781" s="291"/>
      <c r="H1781" s="291"/>
      <c r="I1781" s="291"/>
      <c r="J1781" s="291"/>
      <c r="K1781" s="291"/>
      <c r="L1781" s="291"/>
      <c r="M1781" s="292">
        <f t="shared" si="57"/>
        <v>0</v>
      </c>
      <c r="N1781" s="284">
        <v>44896</v>
      </c>
    </row>
    <row r="1782" spans="1:14">
      <c r="A1782" s="290" t="s">
        <v>342</v>
      </c>
      <c r="B1782" s="291"/>
      <c r="C1782" s="291"/>
      <c r="D1782" s="291"/>
      <c r="E1782" s="291"/>
      <c r="F1782" s="291"/>
      <c r="G1782" s="291"/>
      <c r="H1782" s="291"/>
      <c r="I1782" s="291"/>
      <c r="J1782" s="291"/>
      <c r="K1782" s="291"/>
      <c r="L1782" s="291"/>
      <c r="M1782" s="292">
        <f t="shared" si="57"/>
        <v>0</v>
      </c>
      <c r="N1782" s="284">
        <v>44896</v>
      </c>
    </row>
    <row r="1783" spans="1:14">
      <c r="A1783" s="290" t="s">
        <v>23</v>
      </c>
      <c r="B1783" s="291"/>
      <c r="C1783" s="291"/>
      <c r="D1783" s="291"/>
      <c r="E1783" s="291"/>
      <c r="F1783" s="291"/>
      <c r="G1783" s="291"/>
      <c r="H1783" s="291"/>
      <c r="I1783" s="291"/>
      <c r="J1783" s="291"/>
      <c r="K1783" s="291"/>
      <c r="L1783" s="291"/>
      <c r="M1783" s="292">
        <f t="shared" si="57"/>
        <v>0</v>
      </c>
      <c r="N1783" s="284">
        <v>44896</v>
      </c>
    </row>
    <row r="1784" spans="1:14">
      <c r="A1784" s="290" t="s">
        <v>24</v>
      </c>
      <c r="B1784" s="291"/>
      <c r="C1784" s="291"/>
      <c r="D1784" s="291"/>
      <c r="E1784" s="291"/>
      <c r="F1784" s="291"/>
      <c r="G1784" s="291"/>
      <c r="H1784" s="291"/>
      <c r="I1784" s="291"/>
      <c r="J1784" s="291"/>
      <c r="K1784" s="291"/>
      <c r="L1784" s="291"/>
      <c r="M1784" s="292">
        <f t="shared" si="57"/>
        <v>0</v>
      </c>
      <c r="N1784" s="284">
        <v>44896</v>
      </c>
    </row>
    <row r="1785" spans="1:14">
      <c r="A1785" s="290" t="s">
        <v>25</v>
      </c>
      <c r="B1785" s="291"/>
      <c r="C1785" s="291"/>
      <c r="D1785" s="291"/>
      <c r="E1785" s="291"/>
      <c r="F1785" s="291"/>
      <c r="G1785" s="291"/>
      <c r="H1785" s="291"/>
      <c r="I1785" s="291"/>
      <c r="J1785" s="291"/>
      <c r="K1785" s="291"/>
      <c r="L1785" s="291"/>
      <c r="M1785" s="292">
        <f t="shared" si="57"/>
        <v>0</v>
      </c>
      <c r="N1785" s="284">
        <v>44896</v>
      </c>
    </row>
    <row r="1786" spans="1:14">
      <c r="A1786" s="290" t="s">
        <v>26</v>
      </c>
      <c r="B1786" s="291"/>
      <c r="C1786" s="291"/>
      <c r="D1786" s="291"/>
      <c r="E1786" s="291"/>
      <c r="F1786" s="291"/>
      <c r="G1786" s="291"/>
      <c r="H1786" s="291"/>
      <c r="I1786" s="291"/>
      <c r="J1786" s="291"/>
      <c r="K1786" s="291"/>
      <c r="L1786" s="291"/>
      <c r="M1786" s="292">
        <f t="shared" si="57"/>
        <v>0</v>
      </c>
      <c r="N1786" s="284">
        <v>44896</v>
      </c>
    </row>
    <row r="1787" spans="1:14">
      <c r="A1787" s="290" t="s">
        <v>27</v>
      </c>
      <c r="B1787" s="291"/>
      <c r="C1787" s="291"/>
      <c r="D1787" s="291"/>
      <c r="E1787" s="291"/>
      <c r="F1787" s="291"/>
      <c r="G1787" s="291"/>
      <c r="H1787" s="291"/>
      <c r="I1787" s="291"/>
      <c r="J1787" s="291"/>
      <c r="K1787" s="291"/>
      <c r="L1787" s="291"/>
      <c r="M1787" s="292">
        <f t="shared" si="57"/>
        <v>0</v>
      </c>
      <c r="N1787" s="284">
        <v>44896</v>
      </c>
    </row>
    <row r="1788" spans="1:14">
      <c r="A1788" s="290" t="s">
        <v>343</v>
      </c>
      <c r="B1788" s="291"/>
      <c r="C1788" s="291"/>
      <c r="D1788" s="291"/>
      <c r="E1788" s="291"/>
      <c r="F1788" s="291"/>
      <c r="G1788" s="291"/>
      <c r="H1788" s="291"/>
      <c r="I1788" s="291"/>
      <c r="J1788" s="291"/>
      <c r="K1788" s="291"/>
      <c r="L1788" s="291"/>
      <c r="M1788" s="292">
        <f t="shared" si="57"/>
        <v>0</v>
      </c>
      <c r="N1788" s="284">
        <v>44896</v>
      </c>
    </row>
    <row r="1789" spans="1:14">
      <c r="A1789" s="290" t="s">
        <v>344</v>
      </c>
      <c r="B1789" s="291"/>
      <c r="C1789" s="291"/>
      <c r="D1789" s="291"/>
      <c r="E1789" s="291"/>
      <c r="F1789" s="291"/>
      <c r="G1789" s="291"/>
      <c r="H1789" s="291"/>
      <c r="I1789" s="291"/>
      <c r="J1789" s="291"/>
      <c r="K1789" s="291"/>
      <c r="L1789" s="291"/>
      <c r="M1789" s="292">
        <f t="shared" si="57"/>
        <v>0</v>
      </c>
      <c r="N1789" s="284">
        <v>44896</v>
      </c>
    </row>
    <row r="1790" spans="1:14">
      <c r="A1790" s="290" t="s">
        <v>345</v>
      </c>
      <c r="B1790" s="291"/>
      <c r="C1790" s="291"/>
      <c r="D1790" s="291"/>
      <c r="E1790" s="291"/>
      <c r="F1790" s="291"/>
      <c r="G1790" s="291"/>
      <c r="H1790" s="291"/>
      <c r="I1790" s="291"/>
      <c r="J1790" s="291"/>
      <c r="K1790" s="291"/>
      <c r="L1790" s="291"/>
      <c r="M1790" s="292">
        <f t="shared" si="57"/>
        <v>0</v>
      </c>
      <c r="N1790" s="284">
        <v>44896</v>
      </c>
    </row>
    <row r="1791" spans="1:14">
      <c r="A1791" s="290" t="s">
        <v>28</v>
      </c>
      <c r="B1791" s="291"/>
      <c r="C1791" s="291"/>
      <c r="D1791" s="291"/>
      <c r="E1791" s="291"/>
      <c r="F1791" s="291"/>
      <c r="G1791" s="291"/>
      <c r="H1791" s="291"/>
      <c r="I1791" s="291"/>
      <c r="J1791" s="291"/>
      <c r="K1791" s="291"/>
      <c r="L1791" s="291"/>
      <c r="M1791" s="292">
        <f t="shared" si="57"/>
        <v>0</v>
      </c>
      <c r="N1791" s="284">
        <v>44896</v>
      </c>
    </row>
    <row r="1792" spans="1:14">
      <c r="A1792" s="290" t="s">
        <v>29</v>
      </c>
      <c r="B1792" s="291"/>
      <c r="C1792" s="291"/>
      <c r="D1792" s="291"/>
      <c r="E1792" s="291"/>
      <c r="F1792" s="291"/>
      <c r="G1792" s="291"/>
      <c r="H1792" s="291"/>
      <c r="I1792" s="291"/>
      <c r="J1792" s="291"/>
      <c r="K1792" s="291"/>
      <c r="L1792" s="291"/>
      <c r="M1792" s="292">
        <f t="shared" si="57"/>
        <v>0</v>
      </c>
      <c r="N1792" s="284">
        <v>44896</v>
      </c>
    </row>
    <row r="1793" spans="1:14">
      <c r="A1793" s="290" t="s">
        <v>30</v>
      </c>
      <c r="B1793" s="291"/>
      <c r="C1793" s="291"/>
      <c r="D1793" s="291"/>
      <c r="E1793" s="291"/>
      <c r="F1793" s="291"/>
      <c r="G1793" s="291"/>
      <c r="H1793" s="291"/>
      <c r="I1793" s="291"/>
      <c r="J1793" s="291"/>
      <c r="K1793" s="291"/>
      <c r="L1793" s="291"/>
      <c r="M1793" s="292">
        <f t="shared" si="57"/>
        <v>0</v>
      </c>
      <c r="N1793" s="284">
        <v>44896</v>
      </c>
    </row>
    <row r="1794" spans="1:14">
      <c r="A1794" s="290" t="s">
        <v>346</v>
      </c>
      <c r="B1794" s="291"/>
      <c r="C1794" s="291"/>
      <c r="D1794" s="291"/>
      <c r="E1794" s="291"/>
      <c r="F1794" s="291"/>
      <c r="G1794" s="291"/>
      <c r="H1794" s="291"/>
      <c r="I1794" s="291"/>
      <c r="J1794" s="291"/>
      <c r="K1794" s="291"/>
      <c r="L1794" s="291"/>
      <c r="M1794" s="292">
        <f t="shared" si="57"/>
        <v>0</v>
      </c>
      <c r="N1794" s="284">
        <v>44896</v>
      </c>
    </row>
    <row r="1795" spans="1:14">
      <c r="A1795" s="290" t="s">
        <v>347</v>
      </c>
      <c r="B1795" s="291"/>
      <c r="C1795" s="291"/>
      <c r="D1795" s="291"/>
      <c r="E1795" s="291"/>
      <c r="F1795" s="291"/>
      <c r="G1795" s="291"/>
      <c r="H1795" s="291"/>
      <c r="I1795" s="291"/>
      <c r="J1795" s="291"/>
      <c r="K1795" s="291"/>
      <c r="L1795" s="291"/>
      <c r="M1795" s="292">
        <f t="shared" si="57"/>
        <v>0</v>
      </c>
      <c r="N1795" s="284">
        <v>44896</v>
      </c>
    </row>
    <row r="1796" spans="1:14">
      <c r="A1796" s="290" t="s">
        <v>31</v>
      </c>
      <c r="B1796" s="291"/>
      <c r="C1796" s="291"/>
      <c r="D1796" s="291"/>
      <c r="E1796" s="291"/>
      <c r="F1796" s="291"/>
      <c r="G1796" s="291"/>
      <c r="H1796" s="291"/>
      <c r="I1796" s="291"/>
      <c r="J1796" s="291"/>
      <c r="K1796" s="291"/>
      <c r="L1796" s="291"/>
      <c r="M1796" s="292">
        <f t="shared" si="57"/>
        <v>0</v>
      </c>
      <c r="N1796" s="284">
        <v>44896</v>
      </c>
    </row>
    <row r="1797" spans="1:14">
      <c r="A1797" s="290" t="s">
        <v>32</v>
      </c>
      <c r="B1797" s="291"/>
      <c r="C1797" s="291"/>
      <c r="D1797" s="291"/>
      <c r="E1797" s="291"/>
      <c r="F1797" s="291"/>
      <c r="G1797" s="291"/>
      <c r="H1797" s="291"/>
      <c r="I1797" s="291"/>
      <c r="J1797" s="291"/>
      <c r="K1797" s="291"/>
      <c r="L1797" s="291"/>
      <c r="M1797" s="292">
        <f t="shared" si="57"/>
        <v>0</v>
      </c>
      <c r="N1797" s="284">
        <v>44896</v>
      </c>
    </row>
    <row r="1798" spans="1:14">
      <c r="A1798" s="290" t="s">
        <v>33</v>
      </c>
      <c r="B1798" s="291"/>
      <c r="C1798" s="291"/>
      <c r="D1798" s="291"/>
      <c r="E1798" s="291"/>
      <c r="F1798" s="291"/>
      <c r="G1798" s="291"/>
      <c r="H1798" s="291"/>
      <c r="I1798" s="291"/>
      <c r="J1798" s="291"/>
      <c r="K1798" s="291"/>
      <c r="L1798" s="291"/>
      <c r="M1798" s="292">
        <f t="shared" si="57"/>
        <v>0</v>
      </c>
      <c r="N1798" s="284">
        <v>44896</v>
      </c>
    </row>
    <row r="1799" spans="1:14">
      <c r="A1799" s="290" t="s">
        <v>34</v>
      </c>
      <c r="B1799" s="291"/>
      <c r="C1799" s="291"/>
      <c r="D1799" s="291"/>
      <c r="E1799" s="291"/>
      <c r="F1799" s="291"/>
      <c r="G1799" s="291"/>
      <c r="H1799" s="291"/>
      <c r="I1799" s="291"/>
      <c r="J1799" s="291"/>
      <c r="K1799" s="291"/>
      <c r="L1799" s="291"/>
      <c r="M1799" s="292">
        <f t="shared" si="57"/>
        <v>0</v>
      </c>
      <c r="N1799" s="284">
        <v>44896</v>
      </c>
    </row>
    <row r="1800" spans="1:14">
      <c r="A1800" s="293" t="s">
        <v>36</v>
      </c>
      <c r="B1800" s="294">
        <f t="shared" ref="B1800:L1800" si="58">SUM(B1749:B1799)</f>
        <v>0</v>
      </c>
      <c r="C1800" s="294">
        <f t="shared" si="58"/>
        <v>0</v>
      </c>
      <c r="D1800" s="294">
        <f t="shared" si="58"/>
        <v>0</v>
      </c>
      <c r="E1800" s="294">
        <f t="shared" si="58"/>
        <v>0</v>
      </c>
      <c r="F1800" s="294">
        <f t="shared" si="58"/>
        <v>0</v>
      </c>
      <c r="G1800" s="294">
        <f t="shared" si="58"/>
        <v>0</v>
      </c>
      <c r="H1800" s="294">
        <f t="shared" si="58"/>
        <v>0</v>
      </c>
      <c r="I1800" s="294">
        <f t="shared" si="58"/>
        <v>0</v>
      </c>
      <c r="J1800" s="294">
        <f t="shared" si="58"/>
        <v>0</v>
      </c>
      <c r="K1800" s="294">
        <f t="shared" si="58"/>
        <v>0</v>
      </c>
      <c r="L1800" s="294">
        <f t="shared" si="58"/>
        <v>0</v>
      </c>
      <c r="M1800" s="292">
        <f>SUM(M1749:M1799)</f>
        <v>0</v>
      </c>
      <c r="N1800" s="284">
        <v>44896</v>
      </c>
    </row>
    <row r="1804" spans="1:14">
      <c r="A1804" s="282" t="s">
        <v>420</v>
      </c>
    </row>
    <row r="1805" spans="1:14">
      <c r="A1805" s="314" t="s">
        <v>421</v>
      </c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</row>
    <row r="1806" spans="1:14" ht="72.75" customHeight="1">
      <c r="A1806" s="286" t="s">
        <v>206</v>
      </c>
      <c r="B1806" s="287" t="s">
        <v>207</v>
      </c>
      <c r="C1806" s="287" t="s">
        <v>208</v>
      </c>
      <c r="D1806" s="287" t="s">
        <v>209</v>
      </c>
      <c r="E1806" s="287" t="s">
        <v>210</v>
      </c>
      <c r="F1806" s="287" t="s">
        <v>211</v>
      </c>
      <c r="G1806" s="288" t="s">
        <v>212</v>
      </c>
      <c r="H1806" s="287" t="s">
        <v>213</v>
      </c>
      <c r="I1806" s="288" t="s">
        <v>329</v>
      </c>
      <c r="J1806" s="288" t="s">
        <v>353</v>
      </c>
      <c r="K1806" s="288" t="s">
        <v>330</v>
      </c>
      <c r="L1806" s="287" t="s">
        <v>153</v>
      </c>
      <c r="M1806" s="284"/>
      <c r="N1806" s="285"/>
    </row>
    <row r="1807" spans="1:14">
      <c r="A1807" s="290" t="s">
        <v>1</v>
      </c>
      <c r="B1807" s="291">
        <f>+B4+B64+B122+B182+B240+B298+B356+B415+B473+B589+B647+B705+B763+B821+B879</f>
        <v>4823594.5178066157</v>
      </c>
      <c r="C1807" s="291">
        <f>+C4+C122+C182+C298+C356+C473+C589+C705+C763+C821</f>
        <v>678700.61146775878</v>
      </c>
      <c r="D1807" s="291">
        <f>+D4+D122+D182+D356+D473+D589+D705+D763+D821</f>
        <v>5366969.394518815</v>
      </c>
      <c r="E1807" s="291">
        <f>+E4+E122+E182+E356+E473+E589+E705+E763+E821</f>
        <v>138830.42388228179</v>
      </c>
      <c r="F1807" s="291">
        <f>+F4+F122+D298++F356+F473+F589+F705+F763</f>
        <v>236252.30747663134</v>
      </c>
      <c r="G1807" s="291">
        <f>+G4+G122+G356+G473+G589+G763+G937+H1053+H1169+H1285+H1343+H1459+H1517+H1633+H1749</f>
        <v>142751.65972125719</v>
      </c>
      <c r="H1807" s="291">
        <f t="shared" ref="H1807:K1807" si="59">+H4+H122+H356+H473+H589+H763+H937+I1053+I1169+I1285+I1343+I1459+I1517+I1633+I1749</f>
        <v>26048.524278021479</v>
      </c>
      <c r="I1807" s="291">
        <f t="shared" si="59"/>
        <v>42777.18373768466</v>
      </c>
      <c r="J1807" s="291">
        <f>+J4+J122+J356+J473+J589+J763+J937+K1053+K1169+K1285+K1343+K1459+K1517+K1633+K1749</f>
        <v>990008</v>
      </c>
      <c r="K1807" s="291">
        <f t="shared" si="59"/>
        <v>7700.2073810303718</v>
      </c>
      <c r="L1807" s="292">
        <f t="shared" ref="L1807:L1838" si="60">SUM(B1807:K1807)</f>
        <v>12453632.830270097</v>
      </c>
      <c r="M1807" s="284"/>
      <c r="N1807" s="285"/>
    </row>
    <row r="1808" spans="1:14">
      <c r="A1808" s="290" t="s">
        <v>2</v>
      </c>
      <c r="B1808" s="291">
        <f t="shared" ref="B1808:B1858" si="61">+B5+B65+B123+B183+B241+B299+B357+B416+B474+B590+B648+B706+B764+B822+B880</f>
        <v>9207917.8068214525</v>
      </c>
      <c r="C1808" s="291">
        <f t="shared" ref="C1808:C1858" si="62">+C5+C123+C183+C299+C357+C474+C590+C706+C764+C822</f>
        <v>1293327.307762492</v>
      </c>
      <c r="D1808" s="291">
        <f t="shared" ref="D1808:E1858" si="63">+D5+D123+D183+D357+D474+D590+D706+D764+D822</f>
        <v>4251752.5866075344</v>
      </c>
      <c r="E1808" s="291">
        <f t="shared" si="63"/>
        <v>266258.31504282658</v>
      </c>
      <c r="F1808" s="291">
        <f t="shared" ref="F1808:F1858" si="64">+F5+F123+D299++F357+F474+F590+F706+F764</f>
        <v>445380.58406881371</v>
      </c>
      <c r="G1808" s="291">
        <f t="shared" ref="G1808:K1808" si="65">+G5+G123+G357+G474+G590+G764+G938+H1054+H1170+H1286+H1344+H1460+H1518+H1634+H1750</f>
        <v>271932.90582278697</v>
      </c>
      <c r="H1808" s="291">
        <f t="shared" si="65"/>
        <v>50023.986418724082</v>
      </c>
      <c r="I1808" s="291">
        <f t="shared" si="65"/>
        <v>56011.033223146122</v>
      </c>
      <c r="J1808" s="291">
        <f t="shared" si="65"/>
        <v>815836</v>
      </c>
      <c r="K1808" s="291">
        <f t="shared" si="65"/>
        <v>5534.1571010045373</v>
      </c>
      <c r="L1808" s="292">
        <f t="shared" si="60"/>
        <v>16663974.682868784</v>
      </c>
      <c r="M1808" s="284"/>
      <c r="N1808" s="285"/>
    </row>
    <row r="1809" spans="1:14">
      <c r="A1809" s="290" t="s">
        <v>331</v>
      </c>
      <c r="B1809" s="291">
        <f t="shared" si="61"/>
        <v>9885048.9394568354</v>
      </c>
      <c r="C1809" s="291">
        <f t="shared" si="62"/>
        <v>1395455.3213350209</v>
      </c>
      <c r="D1809" s="291">
        <f t="shared" si="63"/>
        <v>2137037.374501836</v>
      </c>
      <c r="E1809" s="291">
        <f t="shared" si="63"/>
        <v>282001.26184599858</v>
      </c>
      <c r="F1809" s="291">
        <f t="shared" si="64"/>
        <v>495061.71772611741</v>
      </c>
      <c r="G1809" s="291">
        <f t="shared" ref="G1809:K1809" si="66">+G6+G124+G358+G475+G591+G765+G939+H1055+H1171+H1287+H1345+H1461+H1519+H1635+H1751</f>
        <v>293812.61583195586</v>
      </c>
      <c r="H1809" s="291">
        <f t="shared" si="66"/>
        <v>52776.037981205081</v>
      </c>
      <c r="I1809" s="291">
        <f t="shared" si="66"/>
        <v>49156.331312724833</v>
      </c>
      <c r="J1809" s="291">
        <f t="shared" si="66"/>
        <v>0</v>
      </c>
      <c r="K1809" s="291">
        <f t="shared" si="66"/>
        <v>633.65068453122365</v>
      </c>
      <c r="L1809" s="292">
        <f t="shared" si="60"/>
        <v>14590983.250676226</v>
      </c>
      <c r="M1809" s="284"/>
      <c r="N1809" s="285"/>
    </row>
    <row r="1810" spans="1:14">
      <c r="A1810" s="290" t="s">
        <v>3</v>
      </c>
      <c r="B1810" s="291">
        <f t="shared" si="61"/>
        <v>29060574.41299358</v>
      </c>
      <c r="C1810" s="291">
        <f t="shared" si="62"/>
        <v>4157203.6468852279</v>
      </c>
      <c r="D1810" s="291">
        <f t="shared" si="63"/>
        <v>5550078.5031737601</v>
      </c>
      <c r="E1810" s="291">
        <f t="shared" si="63"/>
        <v>795879.31353786914</v>
      </c>
      <c r="F1810" s="291">
        <f t="shared" si="64"/>
        <v>1612734.3941904879</v>
      </c>
      <c r="G1810" s="291">
        <f t="shared" ref="G1810:K1810" si="67">+G7+G125+G359+G476+G592+G766+G940+H1056+H1172+H1288+H1346+H1462+H1520+H1636+H1752</f>
        <v>875133.50941201905</v>
      </c>
      <c r="H1810" s="291">
        <f t="shared" si="67"/>
        <v>147887.89516764478</v>
      </c>
      <c r="I1810" s="291">
        <f t="shared" si="67"/>
        <v>480390.89871389122</v>
      </c>
      <c r="J1810" s="291">
        <f t="shared" si="67"/>
        <v>5786431</v>
      </c>
      <c r="K1810" s="291">
        <f t="shared" si="67"/>
        <v>606319.49822526309</v>
      </c>
      <c r="L1810" s="292">
        <f t="shared" si="60"/>
        <v>49072633.072299741</v>
      </c>
      <c r="M1810" s="284"/>
      <c r="N1810" s="285"/>
    </row>
    <row r="1811" spans="1:14">
      <c r="A1811" s="290" t="s">
        <v>332</v>
      </c>
      <c r="B1811" s="291">
        <f t="shared" si="61"/>
        <v>33836074.344476029</v>
      </c>
      <c r="C1811" s="291">
        <f t="shared" si="62"/>
        <v>4764309.6516555957</v>
      </c>
      <c r="D1811" s="291">
        <f t="shared" si="63"/>
        <v>3183735.3949469277</v>
      </c>
      <c r="E1811" s="291">
        <f t="shared" si="63"/>
        <v>971761.08711665566</v>
      </c>
      <c r="F1811" s="291">
        <f t="shared" si="64"/>
        <v>1668003.2403345159</v>
      </c>
      <c r="G1811" s="291">
        <f t="shared" ref="G1811:K1811" si="68">+G8+G126+G360+G477+G593+G767+G941+H1057+H1173+H1289+H1347+H1463+H1521+H1637+H1753</f>
        <v>1001841.4514884311</v>
      </c>
      <c r="H1811" s="291">
        <f t="shared" si="68"/>
        <v>182268.24282821827</v>
      </c>
      <c r="I1811" s="291">
        <f t="shared" si="68"/>
        <v>287939.98093330179</v>
      </c>
      <c r="J1811" s="291">
        <f t="shared" si="68"/>
        <v>1563888</v>
      </c>
      <c r="K1811" s="291">
        <f t="shared" si="68"/>
        <v>59259.389121966567</v>
      </c>
      <c r="L1811" s="292">
        <f t="shared" si="60"/>
        <v>47519080.782901645</v>
      </c>
      <c r="M1811" s="284"/>
      <c r="N1811" s="285"/>
    </row>
    <row r="1812" spans="1:14">
      <c r="A1812" s="290" t="s">
        <v>4</v>
      </c>
      <c r="B1812" s="291">
        <f t="shared" si="61"/>
        <v>277120773.34100789</v>
      </c>
      <c r="C1812" s="291">
        <f t="shared" si="62"/>
        <v>40417122.850713685</v>
      </c>
      <c r="D1812" s="291">
        <f t="shared" si="63"/>
        <v>10730306.362771869</v>
      </c>
      <c r="E1812" s="291">
        <f t="shared" si="63"/>
        <v>7190264.0467416923</v>
      </c>
      <c r="F1812" s="291">
        <f t="shared" si="64"/>
        <v>16893235.62134815</v>
      </c>
      <c r="G1812" s="291">
        <f t="shared" ref="G1812:K1812" si="69">+G9+G127+G361+G478+G594+G768+G942+H1058+H1174+H1290+H1348+H1464+H1522+H1638+H1754</f>
        <v>8622391.0439002067</v>
      </c>
      <c r="H1812" s="291">
        <f t="shared" si="69"/>
        <v>1308201.3420619594</v>
      </c>
      <c r="I1812" s="291">
        <f t="shared" si="69"/>
        <v>7941834.0862090327</v>
      </c>
      <c r="J1812" s="291">
        <f t="shared" si="69"/>
        <v>38397214</v>
      </c>
      <c r="K1812" s="291">
        <f t="shared" si="69"/>
        <v>6219859.9217495993</v>
      </c>
      <c r="L1812" s="292">
        <f t="shared" si="60"/>
        <v>414841202.61650401</v>
      </c>
      <c r="M1812" s="284"/>
      <c r="N1812" s="285"/>
    </row>
    <row r="1813" spans="1:14">
      <c r="A1813" s="290" t="s">
        <v>5</v>
      </c>
      <c r="B1813" s="291">
        <f t="shared" si="61"/>
        <v>37572324.395154722</v>
      </c>
      <c r="C1813" s="291">
        <f t="shared" si="62"/>
        <v>5257591.3379979655</v>
      </c>
      <c r="D1813" s="291">
        <f t="shared" si="63"/>
        <v>252318.78</v>
      </c>
      <c r="E1813" s="291">
        <f t="shared" si="63"/>
        <v>1097053.3394943106</v>
      </c>
      <c r="F1813" s="291">
        <f t="shared" si="64"/>
        <v>1773790.0979840311</v>
      </c>
      <c r="G1813" s="291">
        <f t="shared" ref="G1813:K1813" si="70">+G10+G128+G362+G479+G595+G769+G943+H1059+H1175+H1291+H1349+H1465+H1523+H1639+H1755</f>
        <v>1103414.0617501268</v>
      </c>
      <c r="H1813" s="291">
        <f t="shared" si="70"/>
        <v>206726.4428544447</v>
      </c>
      <c r="I1813" s="291">
        <f t="shared" si="70"/>
        <v>254831.55167366145</v>
      </c>
      <c r="J1813" s="291">
        <f t="shared" si="70"/>
        <v>4723912</v>
      </c>
      <c r="K1813" s="291">
        <f t="shared" si="70"/>
        <v>15421.437068740111</v>
      </c>
      <c r="L1813" s="292">
        <f t="shared" si="60"/>
        <v>52257383.443977997</v>
      </c>
      <c r="M1813" s="284"/>
      <c r="N1813" s="285"/>
    </row>
    <row r="1814" spans="1:14">
      <c r="A1814" s="290" t="s">
        <v>6</v>
      </c>
      <c r="B1814" s="291">
        <f t="shared" si="61"/>
        <v>6525495.6496824073</v>
      </c>
      <c r="C1814" s="291">
        <f t="shared" si="62"/>
        <v>930822.96662424202</v>
      </c>
      <c r="D1814" s="291">
        <f t="shared" si="63"/>
        <v>4106956.7608783543</v>
      </c>
      <c r="E1814" s="291">
        <f t="shared" si="63"/>
        <v>180947.51262753698</v>
      </c>
      <c r="F1814" s="291">
        <f t="shared" si="64"/>
        <v>348722.13542583206</v>
      </c>
      <c r="G1814" s="291">
        <f t="shared" ref="G1814:K1814" si="71">+G11+G129+G363+G480+G596+G770+G944+H1060+H1176+H1292+H1350+H1466+H1524+H1640+H1756</f>
        <v>196838.5674287061</v>
      </c>
      <c r="H1814" s="291">
        <f t="shared" si="71"/>
        <v>33568.127362027881</v>
      </c>
      <c r="I1814" s="291">
        <f t="shared" si="71"/>
        <v>67016.508739049983</v>
      </c>
      <c r="J1814" s="291">
        <f t="shared" si="71"/>
        <v>3635776</v>
      </c>
      <c r="K1814" s="291">
        <f t="shared" si="71"/>
        <v>11023.494880565711</v>
      </c>
      <c r="L1814" s="292">
        <f t="shared" si="60"/>
        <v>16037167.723648723</v>
      </c>
      <c r="M1814" s="284"/>
      <c r="N1814" s="285"/>
    </row>
    <row r="1815" spans="1:14">
      <c r="A1815" s="290" t="s">
        <v>333</v>
      </c>
      <c r="B1815" s="291">
        <f t="shared" si="61"/>
        <v>64944040.527526177</v>
      </c>
      <c r="C1815" s="291">
        <f t="shared" si="62"/>
        <v>9266220.3417217247</v>
      </c>
      <c r="D1815" s="291">
        <f t="shared" si="63"/>
        <v>4608712.9104018901</v>
      </c>
      <c r="E1815" s="291">
        <f t="shared" si="63"/>
        <v>1799524.9868429711</v>
      </c>
      <c r="F1815" s="291">
        <f t="shared" si="64"/>
        <v>3470195.4846010096</v>
      </c>
      <c r="G1815" s="291">
        <f t="shared" ref="G1815:K1815" si="72">+G12+G130+G364+G481+G597+G771+G945+H1061+H1177+H1293+H1351+H1467+H1525+H1641+H1757</f>
        <v>1961334.195470005</v>
      </c>
      <c r="H1815" s="291">
        <f t="shared" si="72"/>
        <v>333767.49748661474</v>
      </c>
      <c r="I1815" s="291">
        <f t="shared" si="72"/>
        <v>1341756.7049641162</v>
      </c>
      <c r="J1815" s="291">
        <f t="shared" si="72"/>
        <v>-64915</v>
      </c>
      <c r="K1815" s="291">
        <f t="shared" si="72"/>
        <v>453580.05231109669</v>
      </c>
      <c r="L1815" s="292">
        <f t="shared" si="60"/>
        <v>88114217.70132561</v>
      </c>
      <c r="M1815" s="284"/>
      <c r="N1815" s="285"/>
    </row>
    <row r="1816" spans="1:14" s="284" customFormat="1">
      <c r="A1816" s="290" t="s">
        <v>334</v>
      </c>
      <c r="B1816" s="291">
        <f t="shared" si="61"/>
        <v>17810412.894034848</v>
      </c>
      <c r="C1816" s="291">
        <f t="shared" si="62"/>
        <v>2733870.3554708618</v>
      </c>
      <c r="D1816" s="291">
        <f t="shared" si="63"/>
        <v>2059707.8422931056</v>
      </c>
      <c r="E1816" s="291">
        <f t="shared" si="63"/>
        <v>389175.75227067131</v>
      </c>
      <c r="F1816" s="291">
        <f t="shared" si="64"/>
        <v>1403247.2192328447</v>
      </c>
      <c r="G1816" s="291">
        <f t="shared" ref="G1816:K1816" si="73">+G13+G131+G365+G482+G598+G772+G946+H1062+H1178+H1294+H1352+H1468+H1526+H1642+H1758</f>
        <v>592019.2043205247</v>
      </c>
      <c r="H1816" s="291">
        <f t="shared" si="73"/>
        <v>66105.151682340933</v>
      </c>
      <c r="I1816" s="291">
        <f t="shared" si="73"/>
        <v>908685.2874673336</v>
      </c>
      <c r="J1816" s="291">
        <f t="shared" si="73"/>
        <v>-8938</v>
      </c>
      <c r="K1816" s="291">
        <f t="shared" si="73"/>
        <v>220839.11854856185</v>
      </c>
      <c r="L1816" s="292">
        <f t="shared" si="60"/>
        <v>26175124.825321093</v>
      </c>
    </row>
    <row r="1817" spans="1:14" s="284" customFormat="1">
      <c r="A1817" s="290" t="s">
        <v>335</v>
      </c>
      <c r="B1817" s="291">
        <f t="shared" si="61"/>
        <v>15956925.979051916</v>
      </c>
      <c r="C1817" s="291">
        <f t="shared" si="62"/>
        <v>2284908.3730167528</v>
      </c>
      <c r="D1817" s="291">
        <f t="shared" si="63"/>
        <v>4453200.8495855285</v>
      </c>
      <c r="E1817" s="291">
        <f t="shared" si="63"/>
        <v>437447.27128670778</v>
      </c>
      <c r="F1817" s="291">
        <f t="shared" si="64"/>
        <v>876874.92674750579</v>
      </c>
      <c r="G1817" s="291">
        <f t="shared" ref="G1817:K1817" si="74">+G14+G132+G366+G483+G599+G773+G947+H1063+H1179+H1295+H1353+H1469+H1527+H1643+H1759</f>
        <v>483122.45838673238</v>
      </c>
      <c r="H1817" s="291">
        <f t="shared" si="74"/>
        <v>80928.115067956474</v>
      </c>
      <c r="I1817" s="291">
        <f t="shared" si="74"/>
        <v>151206.95031600661</v>
      </c>
      <c r="J1817" s="291">
        <f t="shared" si="74"/>
        <v>0</v>
      </c>
      <c r="K1817" s="291">
        <f t="shared" si="74"/>
        <v>16690.130299496534</v>
      </c>
      <c r="L1817" s="292">
        <f t="shared" si="60"/>
        <v>24741305.053758606</v>
      </c>
    </row>
    <row r="1818" spans="1:14" s="284" customFormat="1">
      <c r="A1818" s="290" t="s">
        <v>7</v>
      </c>
      <c r="B1818" s="291">
        <f t="shared" si="61"/>
        <v>30935475.760887917</v>
      </c>
      <c r="C1818" s="291">
        <f t="shared" si="62"/>
        <v>4354151.8704702705</v>
      </c>
      <c r="D1818" s="291">
        <f t="shared" si="63"/>
        <v>4320351.4201957686</v>
      </c>
      <c r="E1818" s="291">
        <f t="shared" si="63"/>
        <v>889622.80215968704</v>
      </c>
      <c r="F1818" s="291">
        <f t="shared" si="64"/>
        <v>1518025.8646233163</v>
      </c>
      <c r="G1818" s="291">
        <f t="shared" ref="G1818:K1818" si="75">+G15+G133+G367+G484+G600+G774+G948+H1064+H1180+H1296+H1354+H1470+H1528+H1644+H1760</f>
        <v>916015.56997143826</v>
      </c>
      <c r="H1818" s="291">
        <f t="shared" si="75"/>
        <v>166874.18015871916</v>
      </c>
      <c r="I1818" s="291">
        <f t="shared" si="75"/>
        <v>203343.32713434589</v>
      </c>
      <c r="J1818" s="291">
        <f t="shared" si="75"/>
        <v>2372490</v>
      </c>
      <c r="K1818" s="291">
        <f t="shared" si="75"/>
        <v>19591.654897741966</v>
      </c>
      <c r="L1818" s="292">
        <f t="shared" si="60"/>
        <v>45695942.450499207</v>
      </c>
    </row>
    <row r="1819" spans="1:14" s="284" customFormat="1">
      <c r="A1819" s="290" t="s">
        <v>336</v>
      </c>
      <c r="B1819" s="291">
        <f t="shared" si="61"/>
        <v>20168742.989802387</v>
      </c>
      <c r="C1819" s="291">
        <f t="shared" si="62"/>
        <v>2973444.7599881566</v>
      </c>
      <c r="D1819" s="291">
        <f t="shared" si="63"/>
        <v>2742909.7864824985</v>
      </c>
      <c r="E1819" s="291">
        <f t="shared" si="63"/>
        <v>506286.89719990792</v>
      </c>
      <c r="F1819" s="291">
        <f t="shared" si="64"/>
        <v>1306981.9417921859</v>
      </c>
      <c r="G1819" s="291">
        <f t="shared" ref="G1819:K1819" si="76">+G16+G134+G368+G485+G601+G775+G949+H1065+H1181+H1297+H1355+H1471+H1529+H1645+H1761</f>
        <v>635474.3983149475</v>
      </c>
      <c r="H1819" s="291">
        <f t="shared" si="76"/>
        <v>91006.571569734777</v>
      </c>
      <c r="I1819" s="291">
        <f t="shared" si="76"/>
        <v>706953.60674510314</v>
      </c>
      <c r="J1819" s="291">
        <f t="shared" si="76"/>
        <v>0</v>
      </c>
      <c r="K1819" s="291">
        <f t="shared" si="76"/>
        <v>915223.72310104256</v>
      </c>
      <c r="L1819" s="292">
        <f t="shared" si="60"/>
        <v>30047024.674995959</v>
      </c>
    </row>
    <row r="1820" spans="1:14" s="284" customFormat="1">
      <c r="A1820" s="290" t="s">
        <v>8</v>
      </c>
      <c r="B1820" s="291">
        <f t="shared" si="61"/>
        <v>84405958.804207176</v>
      </c>
      <c r="C1820" s="291">
        <f t="shared" si="62"/>
        <v>11805994.538421549</v>
      </c>
      <c r="D1820" s="291">
        <f t="shared" si="63"/>
        <v>1972623.1741075842</v>
      </c>
      <c r="E1820" s="291">
        <f t="shared" si="63"/>
        <v>2467440.1916511119</v>
      </c>
      <c r="F1820" s="291">
        <f t="shared" si="64"/>
        <v>3971848.8805889091</v>
      </c>
      <c r="G1820" s="291">
        <f t="shared" ref="G1820:K1820" si="77">+G17+G135+G369+G486+G602+G776+G950+H1066+H1182+H1298+H1356+H1472+H1530+H1646+H1762</f>
        <v>2477465.3981963745</v>
      </c>
      <c r="H1820" s="291">
        <f t="shared" si="77"/>
        <v>465090.29032773559</v>
      </c>
      <c r="I1820" s="291">
        <f t="shared" si="77"/>
        <v>569548.26030370535</v>
      </c>
      <c r="J1820" s="291">
        <f t="shared" si="77"/>
        <v>0</v>
      </c>
      <c r="K1820" s="291">
        <f t="shared" si="77"/>
        <v>3801.1637656182024</v>
      </c>
      <c r="L1820" s="292">
        <f t="shared" si="60"/>
        <v>108139770.70156975</v>
      </c>
    </row>
    <row r="1821" spans="1:14" s="284" customFormat="1">
      <c r="A1821" s="290" t="s">
        <v>9</v>
      </c>
      <c r="B1821" s="291">
        <f t="shared" si="61"/>
        <v>10875053.932752158</v>
      </c>
      <c r="C1821" s="291">
        <f t="shared" si="62"/>
        <v>1526550.2393554023</v>
      </c>
      <c r="D1821" s="291">
        <f t="shared" si="63"/>
        <v>2214688.7219633884</v>
      </c>
      <c r="E1821" s="291">
        <f t="shared" si="63"/>
        <v>314949.99878978694</v>
      </c>
      <c r="F1821" s="291">
        <f t="shared" si="64"/>
        <v>524442.52626212384</v>
      </c>
      <c r="G1821" s="291">
        <f t="shared" ref="G1821:K1821" si="78">+G18+G136+G370+G487+G603+G777+G951+H1067+H1183+H1299+H1357+H1473+H1531+H1647+H1763</f>
        <v>320760.18900513067</v>
      </c>
      <c r="H1821" s="291">
        <f t="shared" si="78"/>
        <v>59205.157867116708</v>
      </c>
      <c r="I1821" s="291">
        <f t="shared" si="78"/>
        <v>48199.456411052655</v>
      </c>
      <c r="J1821" s="291">
        <f t="shared" si="78"/>
        <v>25339</v>
      </c>
      <c r="K1821" s="291">
        <f t="shared" si="78"/>
        <v>1199.8950739671013</v>
      </c>
      <c r="L1821" s="292">
        <f t="shared" si="60"/>
        <v>15910389.117480127</v>
      </c>
    </row>
    <row r="1822" spans="1:14" s="284" customFormat="1">
      <c r="A1822" s="290" t="s">
        <v>337</v>
      </c>
      <c r="B1822" s="291">
        <f t="shared" si="61"/>
        <v>7640018.4320926899</v>
      </c>
      <c r="C1822" s="291">
        <f t="shared" si="62"/>
        <v>1073007.3521510758</v>
      </c>
      <c r="D1822" s="291">
        <f t="shared" si="63"/>
        <v>6659746.542520795</v>
      </c>
      <c r="E1822" s="291">
        <f t="shared" si="63"/>
        <v>221046.91500652902</v>
      </c>
      <c r="F1822" s="291">
        <f t="shared" si="64"/>
        <v>368304.40895241249</v>
      </c>
      <c r="G1822" s="291">
        <f t="shared" ref="G1822:K1822" si="79">+G19+G137+G371+G488+G604+G778+G952+H1068+H1184+H1300+H1358+H1474+H1532+H1648+H1764</f>
        <v>225795.6569520137</v>
      </c>
      <c r="H1822" s="291">
        <f t="shared" si="79"/>
        <v>41519.168196074112</v>
      </c>
      <c r="I1822" s="291">
        <f t="shared" si="79"/>
        <v>53719.716708764747</v>
      </c>
      <c r="J1822" s="291">
        <f t="shared" si="79"/>
        <v>806567</v>
      </c>
      <c r="K1822" s="291">
        <f t="shared" si="79"/>
        <v>31024.319139363997</v>
      </c>
      <c r="L1822" s="292">
        <f t="shared" si="60"/>
        <v>17120749.511719722</v>
      </c>
    </row>
    <row r="1823" spans="1:14" s="284" customFormat="1">
      <c r="A1823" s="290" t="s">
        <v>10</v>
      </c>
      <c r="B1823" s="291">
        <f t="shared" si="61"/>
        <v>66879153.56209863</v>
      </c>
      <c r="C1823" s="291">
        <f t="shared" si="62"/>
        <v>9402571.4603857212</v>
      </c>
      <c r="D1823" s="291">
        <f t="shared" si="63"/>
        <v>1328403.2362179207</v>
      </c>
      <c r="E1823" s="291">
        <f t="shared" si="63"/>
        <v>1928962.319305154</v>
      </c>
      <c r="F1823" s="291">
        <f t="shared" si="64"/>
        <v>3259185.8251129347</v>
      </c>
      <c r="G1823" s="291">
        <f t="shared" ref="G1823:K1823" si="80">+G20+G138+G372+G489+G605+G779+G953+H1069+H1185+H1301+H1359+H1475+H1533+H1649+H1765</f>
        <v>1976783.8713905977</v>
      </c>
      <c r="H1823" s="291">
        <f t="shared" si="80"/>
        <v>362167.93894824968</v>
      </c>
      <c r="I1823" s="291">
        <f t="shared" si="80"/>
        <v>609079.06869392586</v>
      </c>
      <c r="J1823" s="291">
        <f t="shared" si="80"/>
        <v>3377301</v>
      </c>
      <c r="K1823" s="291">
        <f t="shared" si="80"/>
        <v>21342.80737709552</v>
      </c>
      <c r="L1823" s="292">
        <f t="shared" si="60"/>
        <v>89144951.089530215</v>
      </c>
    </row>
    <row r="1824" spans="1:14" s="284" customFormat="1">
      <c r="A1824" s="290" t="s">
        <v>338</v>
      </c>
      <c r="B1824" s="291">
        <f t="shared" si="61"/>
        <v>107138412.35832657</v>
      </c>
      <c r="C1824" s="291">
        <f t="shared" si="62"/>
        <v>15827384.831187317</v>
      </c>
      <c r="D1824" s="291">
        <f t="shared" si="63"/>
        <v>4599108.1426451383</v>
      </c>
      <c r="E1824" s="291">
        <f t="shared" si="63"/>
        <v>2672485.7678862684</v>
      </c>
      <c r="F1824" s="291">
        <f t="shared" si="64"/>
        <v>7010206.9205515077</v>
      </c>
      <c r="G1824" s="291">
        <f t="shared" ref="G1824:K1824" si="81">+G21+G139+G373+G490+G606+G780+G954+H1070+H1186+H1302+H1360+H1476+H1534+H1650+H1766</f>
        <v>3386409.2759048883</v>
      </c>
      <c r="H1824" s="291">
        <f t="shared" si="81"/>
        <v>479195.68831115717</v>
      </c>
      <c r="I1824" s="291">
        <f t="shared" si="81"/>
        <v>4077119.0394114261</v>
      </c>
      <c r="J1824" s="291">
        <f t="shared" si="81"/>
        <v>21808515</v>
      </c>
      <c r="K1824" s="291">
        <f t="shared" si="81"/>
        <v>4597257.8118293965</v>
      </c>
      <c r="L1824" s="292">
        <f t="shared" si="60"/>
        <v>171596094.83605367</v>
      </c>
    </row>
    <row r="1825" spans="1:12" s="284" customFormat="1">
      <c r="A1825" s="290" t="s">
        <v>11</v>
      </c>
      <c r="B1825" s="291">
        <f t="shared" si="61"/>
        <v>14101002.313776899</v>
      </c>
      <c r="C1825" s="291">
        <f t="shared" si="62"/>
        <v>2021771.8918464822</v>
      </c>
      <c r="D1825" s="291">
        <f t="shared" si="63"/>
        <v>21315625.144199569</v>
      </c>
      <c r="E1825" s="291">
        <f t="shared" si="63"/>
        <v>386120.03393119009</v>
      </c>
      <c r="F1825" s="291">
        <f t="shared" si="64"/>
        <v>767999.99549116683</v>
      </c>
      <c r="G1825" s="291">
        <f t="shared" ref="G1825:K1825" si="82">+G22+G140+G374+G491+G607+G781+G955+H1071+H1187+H1303+H1361+H1477+H1535+H1651+H1767</f>
        <v>430141.44253811135</v>
      </c>
      <c r="H1825" s="291">
        <f t="shared" si="82"/>
        <v>71176.676735345231</v>
      </c>
      <c r="I1825" s="291">
        <f t="shared" si="82"/>
        <v>124969.19848707745</v>
      </c>
      <c r="J1825" s="291">
        <f t="shared" si="82"/>
        <v>0</v>
      </c>
      <c r="K1825" s="291">
        <f t="shared" si="82"/>
        <v>14275.299626626176</v>
      </c>
      <c r="L1825" s="292">
        <f t="shared" si="60"/>
        <v>39233081.996632472</v>
      </c>
    </row>
    <row r="1826" spans="1:12" s="284" customFormat="1">
      <c r="A1826" s="290" t="s">
        <v>12</v>
      </c>
      <c r="B1826" s="291">
        <f t="shared" si="61"/>
        <v>206528357.88548708</v>
      </c>
      <c r="C1826" s="291">
        <f t="shared" si="62"/>
        <v>30026812.586637851</v>
      </c>
      <c r="D1826" s="291">
        <f t="shared" si="63"/>
        <v>7918809.5632254221</v>
      </c>
      <c r="E1826" s="291">
        <f t="shared" si="63"/>
        <v>5597242.7539903522</v>
      </c>
      <c r="F1826" s="291">
        <f t="shared" si="64"/>
        <v>11848565.18732986</v>
      </c>
      <c r="G1826" s="291">
        <f t="shared" ref="G1826:K1826" si="83">+G23+G141+G375+G492+G608+G782+G956+H1072+H1188+H1304+H1362+H1478+H1536+H1652+H1768</f>
        <v>6334889.6294611851</v>
      </c>
      <c r="H1826" s="291">
        <f t="shared" si="83"/>
        <v>990213.47542896448</v>
      </c>
      <c r="I1826" s="291">
        <f t="shared" si="83"/>
        <v>5733145.4571886547</v>
      </c>
      <c r="J1826" s="291">
        <f t="shared" si="83"/>
        <v>24490447</v>
      </c>
      <c r="K1826" s="291">
        <f t="shared" si="83"/>
        <v>2093429.1053987506</v>
      </c>
      <c r="L1826" s="292">
        <f t="shared" si="60"/>
        <v>301561912.64414817</v>
      </c>
    </row>
    <row r="1827" spans="1:12" s="284" customFormat="1">
      <c r="A1827" s="290" t="s">
        <v>339</v>
      </c>
      <c r="B1827" s="291">
        <f t="shared" si="61"/>
        <v>26588137.503325123</v>
      </c>
      <c r="C1827" s="291">
        <f t="shared" si="62"/>
        <v>3758321.7529475451</v>
      </c>
      <c r="D1827" s="291">
        <f t="shared" si="63"/>
        <v>4048581.6346203829</v>
      </c>
      <c r="E1827" s="291">
        <f t="shared" si="63"/>
        <v>755831.9483783039</v>
      </c>
      <c r="F1827" s="291">
        <f t="shared" si="64"/>
        <v>1341822.7842430489</v>
      </c>
      <c r="G1827" s="291">
        <f t="shared" ref="G1827:K1827" si="84">+G24+G142+G376+G493+G609+G783+G957+H1073+H1189+H1305+H1363+H1479+H1537+H1653+H1769</f>
        <v>792023.88126663794</v>
      </c>
      <c r="H1827" s="291">
        <f t="shared" si="84"/>
        <v>141302.91646980547</v>
      </c>
      <c r="I1827" s="291">
        <f t="shared" si="84"/>
        <v>238732.82135762536</v>
      </c>
      <c r="J1827" s="291">
        <f t="shared" si="84"/>
        <v>1292984</v>
      </c>
      <c r="K1827" s="291">
        <f t="shared" si="84"/>
        <v>61985.336404816881</v>
      </c>
      <c r="L1827" s="292">
        <f t="shared" si="60"/>
        <v>39019724.579013281</v>
      </c>
    </row>
    <row r="1828" spans="1:12" s="284" customFormat="1">
      <c r="A1828" s="290" t="s">
        <v>13</v>
      </c>
      <c r="B1828" s="291">
        <f t="shared" si="61"/>
        <v>4465841.8664191067</v>
      </c>
      <c r="C1828" s="291">
        <f t="shared" si="62"/>
        <v>635450.53422229446</v>
      </c>
      <c r="D1828" s="291">
        <f t="shared" si="63"/>
        <v>2809028.5469305627</v>
      </c>
      <c r="E1828" s="291">
        <f t="shared" si="63"/>
        <v>124672.80525926854</v>
      </c>
      <c r="F1828" s="291">
        <f t="shared" si="64"/>
        <v>235314.38973197967</v>
      </c>
      <c r="G1828" s="291">
        <f t="shared" ref="G1828:K1828" si="85">+G25+G143+G377+G494+G610+G784+G958+H1074+H1190+H1306+H1364+H1480+H1538+H1654+H1770</f>
        <v>134188.20769856338</v>
      </c>
      <c r="H1828" s="291">
        <f t="shared" si="85"/>
        <v>23180.849132085848</v>
      </c>
      <c r="I1828" s="291">
        <f t="shared" si="85"/>
        <v>33218.537616860645</v>
      </c>
      <c r="J1828" s="291">
        <f t="shared" si="85"/>
        <v>0</v>
      </c>
      <c r="K1828" s="291">
        <f t="shared" si="85"/>
        <v>1283.0869192702894</v>
      </c>
      <c r="L1828" s="292">
        <f t="shared" si="60"/>
        <v>8462178.8239299916</v>
      </c>
    </row>
    <row r="1829" spans="1:12" s="284" customFormat="1">
      <c r="A1829" s="290" t="s">
        <v>14</v>
      </c>
      <c r="B1829" s="291">
        <f t="shared" si="61"/>
        <v>19042338.339912701</v>
      </c>
      <c r="C1829" s="291">
        <f t="shared" si="62"/>
        <v>2669177.9523139363</v>
      </c>
      <c r="D1829" s="291">
        <f t="shared" si="63"/>
        <v>1682669.7249714241</v>
      </c>
      <c r="E1829" s="291">
        <f t="shared" si="63"/>
        <v>553573.23353298812</v>
      </c>
      <c r="F1829" s="291">
        <f t="shared" si="64"/>
        <v>909343.98120553256</v>
      </c>
      <c r="G1829" s="291">
        <f t="shared" ref="G1829:K1829" si="86">+G26+G144+G378+G495+G611+G785+G959+H1075+H1191+H1307+H1365+H1481+H1539+H1655+H1771</f>
        <v>560554.51851211721</v>
      </c>
      <c r="H1829" s="291">
        <f t="shared" si="86"/>
        <v>104174.42816350584</v>
      </c>
      <c r="I1829" s="291">
        <f t="shared" si="86"/>
        <v>114968.31712713536</v>
      </c>
      <c r="J1829" s="291">
        <f t="shared" si="86"/>
        <v>0</v>
      </c>
      <c r="K1829" s="291">
        <f t="shared" si="86"/>
        <v>186.80955519797803</v>
      </c>
      <c r="L1829" s="292">
        <f t="shared" si="60"/>
        <v>25636987.305294544</v>
      </c>
    </row>
    <row r="1830" spans="1:12" s="284" customFormat="1">
      <c r="A1830" s="290" t="s">
        <v>15</v>
      </c>
      <c r="B1830" s="291">
        <f t="shared" si="61"/>
        <v>25076841.404024016</v>
      </c>
      <c r="C1830" s="291">
        <f t="shared" si="62"/>
        <v>3710581.9764396516</v>
      </c>
      <c r="D1830" s="291">
        <f t="shared" si="63"/>
        <v>4557420.9144598534</v>
      </c>
      <c r="E1830" s="291">
        <f t="shared" si="63"/>
        <v>622946.21781945589</v>
      </c>
      <c r="F1830" s="291">
        <f t="shared" si="64"/>
        <v>1649339.6117278468</v>
      </c>
      <c r="G1830" s="291">
        <f t="shared" ref="G1830:K1830" si="87">+G27+G145+G379+G496+G612+G786+G960+H1076+H1192+H1308+H1366+H1482+H1540+H1656+H1772</f>
        <v>795081.54495777539</v>
      </c>
      <c r="H1830" s="291">
        <f t="shared" si="87"/>
        <v>111373.43090633136</v>
      </c>
      <c r="I1830" s="291">
        <f t="shared" si="87"/>
        <v>1101083.5486153448</v>
      </c>
      <c r="J1830" s="291">
        <f t="shared" si="87"/>
        <v>0</v>
      </c>
      <c r="K1830" s="291">
        <f t="shared" si="87"/>
        <v>107576.1685603099</v>
      </c>
      <c r="L1830" s="292">
        <f t="shared" si="60"/>
        <v>37732244.817510583</v>
      </c>
    </row>
    <row r="1831" spans="1:12" s="284" customFormat="1">
      <c r="A1831" s="290" t="s">
        <v>16</v>
      </c>
      <c r="B1831" s="291">
        <f t="shared" si="61"/>
        <v>321059157.23438489</v>
      </c>
      <c r="C1831" s="291">
        <f t="shared" si="62"/>
        <v>45781370.958183609</v>
      </c>
      <c r="D1831" s="291">
        <f t="shared" si="63"/>
        <v>7109937.6484052464</v>
      </c>
      <c r="E1831" s="291">
        <f t="shared" si="63"/>
        <v>8895435.8744196426</v>
      </c>
      <c r="F1831" s="291">
        <f t="shared" si="64"/>
        <v>17250642.995758008</v>
      </c>
      <c r="G1831" s="291">
        <f t="shared" ref="G1831:K1831" si="88">+G28+G146+G380+G497+G613+G787+G961+H1077+H1193+H1309+H1367+H1483+H1541+H1657+H1773</f>
        <v>9662180.2955791522</v>
      </c>
      <c r="H1831" s="291">
        <f t="shared" si="88"/>
        <v>1653491.4018466705</v>
      </c>
      <c r="I1831" s="291">
        <f t="shared" si="88"/>
        <v>7659809.653853029</v>
      </c>
      <c r="J1831" s="291">
        <f t="shared" si="88"/>
        <v>65974262</v>
      </c>
      <c r="K1831" s="291">
        <f t="shared" si="88"/>
        <v>3040297.6916675065</v>
      </c>
      <c r="L1831" s="292">
        <f t="shared" si="60"/>
        <v>488086585.75409764</v>
      </c>
    </row>
    <row r="1832" spans="1:12" s="284" customFormat="1">
      <c r="A1832" s="290" t="s">
        <v>340</v>
      </c>
      <c r="B1832" s="291">
        <f t="shared" si="61"/>
        <v>7552851.5446957322</v>
      </c>
      <c r="C1832" s="291">
        <f t="shared" si="62"/>
        <v>1056031.6165508633</v>
      </c>
      <c r="D1832" s="291">
        <f t="shared" si="63"/>
        <v>2279778.7672037208</v>
      </c>
      <c r="E1832" s="291">
        <f t="shared" si="63"/>
        <v>220997.48493585479</v>
      </c>
      <c r="F1832" s="291">
        <f t="shared" si="64"/>
        <v>354555.10505114251</v>
      </c>
      <c r="G1832" s="291">
        <f t="shared" ref="G1832:K1832" si="89">+G29+G147+G381+G498+G614+G788+G962+H1078+H1194+H1310+H1368+H1484+H1542+H1658+H1774</f>
        <v>221568.62517938507</v>
      </c>
      <c r="H1832" s="291">
        <f t="shared" si="89"/>
        <v>41669.782963834972</v>
      </c>
      <c r="I1832" s="291">
        <f t="shared" si="89"/>
        <v>38512.422477124368</v>
      </c>
      <c r="J1832" s="291">
        <f t="shared" si="89"/>
        <v>103130</v>
      </c>
      <c r="K1832" s="291">
        <f t="shared" si="89"/>
        <v>380.88154655821643</v>
      </c>
      <c r="L1832" s="292">
        <f t="shared" si="60"/>
        <v>11869476.230604218</v>
      </c>
    </row>
    <row r="1833" spans="1:12" s="284" customFormat="1">
      <c r="A1833" s="290" t="s">
        <v>17</v>
      </c>
      <c r="B1833" s="291">
        <f t="shared" si="61"/>
        <v>13148292.420582334</v>
      </c>
      <c r="C1833" s="291">
        <f t="shared" si="62"/>
        <v>1843121.8009273219</v>
      </c>
      <c r="D1833" s="291">
        <f t="shared" si="63"/>
        <v>2040379.0750044778</v>
      </c>
      <c r="E1833" s="291">
        <f t="shared" si="63"/>
        <v>382152.03082307056</v>
      </c>
      <c r="F1833" s="291">
        <f t="shared" si="64"/>
        <v>628221.97009431175</v>
      </c>
      <c r="G1833" s="291">
        <f t="shared" ref="G1833:K1833" si="90">+G30+G148+G382+G499+G615+G789+G963+H1079+H1195+H1311+H1369+H1485+H1543+H1659+H1775</f>
        <v>387079.84621484409</v>
      </c>
      <c r="H1833" s="291">
        <f t="shared" si="90"/>
        <v>71914.470600614819</v>
      </c>
      <c r="I1833" s="291">
        <f t="shared" si="90"/>
        <v>184591.99713028866</v>
      </c>
      <c r="J1833" s="291">
        <f t="shared" si="90"/>
        <v>2414277</v>
      </c>
      <c r="K1833" s="291">
        <f t="shared" si="90"/>
        <v>1886.9478281952161</v>
      </c>
      <c r="L1833" s="292">
        <f t="shared" si="60"/>
        <v>21101917.559205465</v>
      </c>
    </row>
    <row r="1834" spans="1:12" s="284" customFormat="1">
      <c r="A1834" s="290" t="s">
        <v>18</v>
      </c>
      <c r="B1834" s="291">
        <f t="shared" si="61"/>
        <v>7829531.3324491531</v>
      </c>
      <c r="C1834" s="291">
        <f t="shared" si="62"/>
        <v>1106566.7746760026</v>
      </c>
      <c r="D1834" s="291">
        <f t="shared" si="63"/>
        <v>5865304.3347877301</v>
      </c>
      <c r="E1834" s="291">
        <f t="shared" si="63"/>
        <v>222676.29621900208</v>
      </c>
      <c r="F1834" s="291">
        <f t="shared" si="64"/>
        <v>394797.53780002118</v>
      </c>
      <c r="G1834" s="291">
        <f t="shared" ref="G1834:K1834" si="91">+G31+G149+G383+G500+G616+G790+G964+H1080+H1196+H1312+H1370+H1486+H1544+H1660+H1776</f>
        <v>233156.05795736928</v>
      </c>
      <c r="H1834" s="291">
        <f t="shared" si="91"/>
        <v>41631.985191671251</v>
      </c>
      <c r="I1834" s="291">
        <f t="shared" si="91"/>
        <v>43382.097690545939</v>
      </c>
      <c r="J1834" s="291">
        <f t="shared" si="91"/>
        <v>376321</v>
      </c>
      <c r="K1834" s="291">
        <f t="shared" si="91"/>
        <v>5224.4782722328655</v>
      </c>
      <c r="L1834" s="292">
        <f t="shared" si="60"/>
        <v>16118591.895043729</v>
      </c>
    </row>
    <row r="1835" spans="1:12" s="284" customFormat="1">
      <c r="A1835" s="290" t="s">
        <v>19</v>
      </c>
      <c r="B1835" s="291">
        <f t="shared" si="61"/>
        <v>10656575.185056411</v>
      </c>
      <c r="C1835" s="291">
        <f t="shared" si="62"/>
        <v>1497988.3601716815</v>
      </c>
      <c r="D1835" s="291">
        <f t="shared" si="63"/>
        <v>2893243.7890388165</v>
      </c>
      <c r="E1835" s="291">
        <f t="shared" si="63"/>
        <v>307452.33298117609</v>
      </c>
      <c r="F1835" s="291">
        <f t="shared" si="64"/>
        <v>519007.82496785803</v>
      </c>
      <c r="G1835" s="291">
        <f t="shared" ref="G1835:K1835" si="92">+G32+G150+G384+G501+G617+G791+G965+H1081+H1197+H1313+H1371+H1487+H1545+H1661+H1777</f>
        <v>314895.96312305745</v>
      </c>
      <c r="H1835" s="291">
        <f t="shared" si="92"/>
        <v>57737.379416400028</v>
      </c>
      <c r="I1835" s="291">
        <f t="shared" si="92"/>
        <v>101882.77215077859</v>
      </c>
      <c r="J1835" s="291">
        <f t="shared" si="92"/>
        <v>206851</v>
      </c>
      <c r="K1835" s="291">
        <f t="shared" si="92"/>
        <v>16536.302518370168</v>
      </c>
      <c r="L1835" s="292">
        <f t="shared" si="60"/>
        <v>16572170.909424549</v>
      </c>
    </row>
    <row r="1836" spans="1:12" s="284" customFormat="1">
      <c r="A1836" s="290" t="s">
        <v>20</v>
      </c>
      <c r="B1836" s="291">
        <f t="shared" si="61"/>
        <v>10280746.279851811</v>
      </c>
      <c r="C1836" s="291">
        <f t="shared" si="62"/>
        <v>1449090.6083197186</v>
      </c>
      <c r="D1836" s="291">
        <f t="shared" si="63"/>
        <v>2491759.1174674584</v>
      </c>
      <c r="E1836" s="291">
        <f t="shared" si="63"/>
        <v>294506.04319492925</v>
      </c>
      <c r="F1836" s="291">
        <f t="shared" si="64"/>
        <v>509641.8942702529</v>
      </c>
      <c r="G1836" s="291">
        <f t="shared" ref="G1836:K1836" si="93">+G33+G151+G385+G502+G618+G792+G966+H1082+H1198+H1314+H1372+H1488+H1546+H1662+H1778</f>
        <v>304942.30104597338</v>
      </c>
      <c r="H1836" s="291">
        <f t="shared" si="93"/>
        <v>55182.412400236899</v>
      </c>
      <c r="I1836" s="291">
        <f t="shared" si="93"/>
        <v>69040.696310317726</v>
      </c>
      <c r="J1836" s="291">
        <f t="shared" si="93"/>
        <v>346545.53205084981</v>
      </c>
      <c r="K1836" s="291">
        <f t="shared" si="93"/>
        <v>606.27153024284542</v>
      </c>
      <c r="L1836" s="292">
        <f t="shared" si="60"/>
        <v>15802061.156441787</v>
      </c>
    </row>
    <row r="1837" spans="1:12" s="284" customFormat="1">
      <c r="A1837" s="290" t="s">
        <v>341</v>
      </c>
      <c r="B1837" s="291">
        <f t="shared" si="61"/>
        <v>125398174.09437624</v>
      </c>
      <c r="C1837" s="291">
        <f t="shared" si="62"/>
        <v>18608201.883445714</v>
      </c>
      <c r="D1837" s="291">
        <f t="shared" si="63"/>
        <v>385578.28</v>
      </c>
      <c r="E1837" s="291">
        <f t="shared" si="63"/>
        <v>3080700.4140640898</v>
      </c>
      <c r="F1837" s="291">
        <f t="shared" si="64"/>
        <v>8423300.7159159221</v>
      </c>
      <c r="G1837" s="291">
        <f t="shared" ref="G1837:K1837" si="94">+G34+G152+G386+G503+G619+G793+G967+H1083+H1199+H1315+H1373+H1489+H1547+H1663+H1779</f>
        <v>3983064.0933703855</v>
      </c>
      <c r="H1837" s="291">
        <f t="shared" si="94"/>
        <v>549849.48623201263</v>
      </c>
      <c r="I1837" s="291">
        <f t="shared" si="94"/>
        <v>5063248.490407005</v>
      </c>
      <c r="J1837" s="291">
        <f t="shared" si="94"/>
        <v>-9153</v>
      </c>
      <c r="K1837" s="291">
        <f t="shared" si="94"/>
        <v>1429608.8419250993</v>
      </c>
      <c r="L1837" s="292">
        <f t="shared" si="60"/>
        <v>166912573.29973644</v>
      </c>
    </row>
    <row r="1838" spans="1:12" s="284" customFormat="1">
      <c r="A1838" s="290" t="s">
        <v>21</v>
      </c>
      <c r="B1838" s="291">
        <f t="shared" si="61"/>
        <v>19240804.538342651</v>
      </c>
      <c r="C1838" s="291">
        <f t="shared" si="62"/>
        <v>2738723.8230887298</v>
      </c>
      <c r="D1838" s="291">
        <f t="shared" si="63"/>
        <v>2289961.5579466298</v>
      </c>
      <c r="E1838" s="291">
        <f t="shared" si="63"/>
        <v>536614.01117360243</v>
      </c>
      <c r="F1838" s="291">
        <f t="shared" si="64"/>
        <v>1016524.2962367601</v>
      </c>
      <c r="G1838" s="291">
        <f t="shared" ref="G1838:K1838" si="95">+G35+G153+G387+G504+G620+G794+G968+H1084+H1200+H1316+H1374+H1490+H1548+H1664+H1780</f>
        <v>578293.53671681648</v>
      </c>
      <c r="H1838" s="291">
        <f t="shared" si="95"/>
        <v>99751.117552929558</v>
      </c>
      <c r="I1838" s="291">
        <f t="shared" si="95"/>
        <v>135937.90436680467</v>
      </c>
      <c r="J1838" s="291">
        <f t="shared" si="95"/>
        <v>2441736</v>
      </c>
      <c r="K1838" s="291">
        <f t="shared" si="95"/>
        <v>25959.258128894951</v>
      </c>
      <c r="L1838" s="292">
        <f t="shared" si="60"/>
        <v>29104306.043553822</v>
      </c>
    </row>
    <row r="1839" spans="1:12" s="284" customFormat="1">
      <c r="A1839" s="290" t="s">
        <v>22</v>
      </c>
      <c r="B1839" s="291">
        <f t="shared" si="61"/>
        <v>67510214.160050213</v>
      </c>
      <c r="C1839" s="291">
        <f t="shared" si="62"/>
        <v>9519294.0547006316</v>
      </c>
      <c r="D1839" s="291">
        <f t="shared" si="63"/>
        <v>3277180.0525044557</v>
      </c>
      <c r="E1839" s="291">
        <f t="shared" si="63"/>
        <v>1931613.9464366559</v>
      </c>
      <c r="F1839" s="291">
        <f t="shared" si="64"/>
        <v>3354072.432814653</v>
      </c>
      <c r="G1839" s="291">
        <f t="shared" ref="G1839:K1839" si="96">+G36+G154+G388+G505+G621+G795+G969+H1085+H1201+H1317+H1375+H1491+H1549+H1665+H1781</f>
        <v>2004135.2781093409</v>
      </c>
      <c r="H1839" s="291">
        <f t="shared" si="96"/>
        <v>361882.28721373802</v>
      </c>
      <c r="I1839" s="291">
        <f t="shared" si="96"/>
        <v>1030481.7695085324</v>
      </c>
      <c r="J1839" s="291">
        <f t="shared" si="96"/>
        <v>6652511</v>
      </c>
      <c r="K1839" s="291">
        <f t="shared" si="96"/>
        <v>157511.01800036436</v>
      </c>
      <c r="L1839" s="292">
        <f t="shared" ref="L1839:L1857" si="97">SUM(B1839:K1839)</f>
        <v>95798895.999338582</v>
      </c>
    </row>
    <row r="1840" spans="1:12" s="284" customFormat="1">
      <c r="A1840" s="290" t="s">
        <v>342</v>
      </c>
      <c r="B1840" s="291">
        <f t="shared" si="61"/>
        <v>14108950.137485538</v>
      </c>
      <c r="C1840" s="291">
        <f t="shared" si="62"/>
        <v>1980270.5167742462</v>
      </c>
      <c r="D1840" s="291">
        <f t="shared" si="63"/>
        <v>3288312.319875895</v>
      </c>
      <c r="E1840" s="291">
        <f t="shared" si="63"/>
        <v>408664.36073255813</v>
      </c>
      <c r="F1840" s="291">
        <f t="shared" si="64"/>
        <v>680373.00010009331</v>
      </c>
      <c r="G1840" s="291">
        <f t="shared" ref="G1840:K1840" si="98">+G37+G155+G389+G506+G622+G796+G970+H1086+H1202+H1318+H1376+H1492+H1550+H1666+H1782</f>
        <v>416012.67819066293</v>
      </c>
      <c r="H1840" s="291">
        <f t="shared" si="98"/>
        <v>76840.193079169912</v>
      </c>
      <c r="I1840" s="291">
        <f t="shared" si="98"/>
        <v>95045.13512158065</v>
      </c>
      <c r="J1840" s="291">
        <f t="shared" si="98"/>
        <v>360105</v>
      </c>
      <c r="K1840" s="291">
        <f t="shared" si="98"/>
        <v>31303.730794071889</v>
      </c>
      <c r="L1840" s="292">
        <f t="shared" si="97"/>
        <v>21445877.072153818</v>
      </c>
    </row>
    <row r="1841" spans="1:12" s="284" customFormat="1">
      <c r="A1841" s="290" t="s">
        <v>23</v>
      </c>
      <c r="B1841" s="291">
        <f t="shared" si="61"/>
        <v>12191563.275262149</v>
      </c>
      <c r="C1841" s="291">
        <f t="shared" si="62"/>
        <v>1667781.0732043707</v>
      </c>
      <c r="D1841" s="291">
        <f t="shared" si="63"/>
        <v>2913631.2389169103</v>
      </c>
      <c r="E1841" s="291">
        <f t="shared" si="63"/>
        <v>376724.2566172643</v>
      </c>
      <c r="F1841" s="291">
        <f t="shared" si="64"/>
        <v>486581.39999581163</v>
      </c>
      <c r="G1841" s="291">
        <f t="shared" ref="G1841:K1841" si="99">+G38+G156+G390+G507+G623+G797+G971+H1087+H1203+H1319+H1377+H1493+H1551+H1667+H1783</f>
        <v>347080.51169003453</v>
      </c>
      <c r="H1841" s="291">
        <f t="shared" si="99"/>
        <v>72123.859659158872</v>
      </c>
      <c r="I1841" s="291">
        <f t="shared" si="99"/>
        <v>19614.595310311204</v>
      </c>
      <c r="J1841" s="291">
        <f t="shared" si="99"/>
        <v>661806</v>
      </c>
      <c r="K1841" s="291">
        <f t="shared" si="99"/>
        <v>1478.3755059736889</v>
      </c>
      <c r="L1841" s="292">
        <f t="shared" si="97"/>
        <v>18738384.586161982</v>
      </c>
    </row>
    <row r="1842" spans="1:12" s="284" customFormat="1">
      <c r="A1842" s="290" t="s">
        <v>24</v>
      </c>
      <c r="B1842" s="291">
        <f t="shared" si="61"/>
        <v>15281940.989312211</v>
      </c>
      <c r="C1842" s="291">
        <f t="shared" si="62"/>
        <v>2166710.9884888111</v>
      </c>
      <c r="D1842" s="291">
        <f t="shared" si="63"/>
        <v>3815127.6422499111</v>
      </c>
      <c r="E1842" s="291">
        <f t="shared" si="63"/>
        <v>430883.50175002601</v>
      </c>
      <c r="F1842" s="291">
        <f t="shared" si="64"/>
        <v>787106.23971574113</v>
      </c>
      <c r="G1842" s="291">
        <f t="shared" ref="G1842:K1842" si="100">+G39+G157+G391+G508+G624+G798+G972+H1088+H1204+H1320+H1378+H1494+H1552+H1668+H1784</f>
        <v>456924.4358153526</v>
      </c>
      <c r="H1842" s="291">
        <f t="shared" si="100"/>
        <v>80351.10015513339</v>
      </c>
      <c r="I1842" s="291">
        <f t="shared" si="100"/>
        <v>131359.62018217437</v>
      </c>
      <c r="J1842" s="291">
        <f t="shared" si="100"/>
        <v>1191499</v>
      </c>
      <c r="K1842" s="291">
        <f t="shared" si="100"/>
        <v>63.360894492511832</v>
      </c>
      <c r="L1842" s="292">
        <f t="shared" si="97"/>
        <v>24341966.878563855</v>
      </c>
    </row>
    <row r="1843" spans="1:12" s="284" customFormat="1">
      <c r="A1843" s="290" t="s">
        <v>25</v>
      </c>
      <c r="B1843" s="291">
        <f t="shared" si="61"/>
        <v>20834024.911389302</v>
      </c>
      <c r="C1843" s="291">
        <f t="shared" si="62"/>
        <v>2948774.1849542591</v>
      </c>
      <c r="D1843" s="291">
        <f t="shared" si="63"/>
        <v>2537233.7420449276</v>
      </c>
      <c r="E1843" s="291">
        <f t="shared" si="63"/>
        <v>590064.71177655167</v>
      </c>
      <c r="F1843" s="291">
        <f t="shared" si="64"/>
        <v>1062117.479647981</v>
      </c>
      <c r="G1843" s="291">
        <f t="shared" ref="G1843:K1843" si="101">+G40+G158+G392+G509+G625+G799+G973+H1089+H1205+H1321+H1379+H1495+H1553+H1669+H1785</f>
        <v>621353.74600411684</v>
      </c>
      <c r="H1843" s="291">
        <f t="shared" si="101"/>
        <v>110218.2696718314</v>
      </c>
      <c r="I1843" s="291">
        <f t="shared" si="101"/>
        <v>135065.83841011691</v>
      </c>
      <c r="J1843" s="291">
        <f t="shared" si="101"/>
        <v>385882</v>
      </c>
      <c r="K1843" s="291">
        <f t="shared" si="101"/>
        <v>32175.703998255856</v>
      </c>
      <c r="L1843" s="292">
        <f t="shared" si="97"/>
        <v>29256910.587897342</v>
      </c>
    </row>
    <row r="1844" spans="1:12" s="284" customFormat="1">
      <c r="A1844" s="290" t="s">
        <v>26</v>
      </c>
      <c r="B1844" s="291">
        <f t="shared" si="61"/>
        <v>48625074.780436262</v>
      </c>
      <c r="C1844" s="291">
        <f t="shared" si="62"/>
        <v>6874546.0547172949</v>
      </c>
      <c r="D1844" s="291">
        <f t="shared" si="63"/>
        <v>4514837.5669355197</v>
      </c>
      <c r="E1844" s="291">
        <f t="shared" si="63"/>
        <v>1381591.3226438656</v>
      </c>
      <c r="F1844" s="291">
        <f t="shared" si="64"/>
        <v>2453538.7071337816</v>
      </c>
      <c r="G1844" s="291">
        <f t="shared" ref="G1844:K1844" si="102">+G41+G159+G393+G510+G626+G800+G974+H1090+H1206+H1322+H1380+H1496+H1554+H1670+H1786</f>
        <v>1449747.6246416171</v>
      </c>
      <c r="H1844" s="291">
        <f t="shared" si="102"/>
        <v>258253.18533766005</v>
      </c>
      <c r="I1844" s="291">
        <f t="shared" si="102"/>
        <v>801154.95201693848</v>
      </c>
      <c r="J1844" s="291">
        <f t="shared" si="102"/>
        <v>6079717.120540957</v>
      </c>
      <c r="K1844" s="291">
        <f t="shared" si="102"/>
        <v>617525.2498774596</v>
      </c>
      <c r="L1844" s="292">
        <f t="shared" si="97"/>
        <v>73055986.564281359</v>
      </c>
    </row>
    <row r="1845" spans="1:12" s="284" customFormat="1">
      <c r="A1845" s="290" t="s">
        <v>27</v>
      </c>
      <c r="B1845" s="291">
        <f t="shared" si="61"/>
        <v>1106010274.3660531</v>
      </c>
      <c r="C1845" s="291">
        <f t="shared" si="62"/>
        <v>159414699.15782303</v>
      </c>
      <c r="D1845" s="291">
        <f t="shared" si="63"/>
        <v>0</v>
      </c>
      <c r="E1845" s="291">
        <f t="shared" si="63"/>
        <v>29716402.723449882</v>
      </c>
      <c r="F1845" s="291">
        <f t="shared" si="64"/>
        <v>63041131.71661257</v>
      </c>
      <c r="G1845" s="291">
        <f t="shared" ref="G1845:K1845" si="103">+G42+G160+G394+G511+G627+G801+G975+H1091+H1207+H1323+H1381+H1497+H1555+H1671+H1787</f>
        <v>33871660.785131261</v>
      </c>
      <c r="H1845" s="291">
        <f t="shared" si="103"/>
        <v>5470919.1202006415</v>
      </c>
      <c r="I1845" s="291">
        <f t="shared" si="103"/>
        <v>16573933.447603423</v>
      </c>
      <c r="J1845" s="291">
        <f t="shared" si="103"/>
        <v>74510943</v>
      </c>
      <c r="K1845" s="291">
        <f t="shared" si="103"/>
        <v>13119977.971572105</v>
      </c>
      <c r="L1845" s="292">
        <f t="shared" si="97"/>
        <v>1501729942.2884462</v>
      </c>
    </row>
    <row r="1846" spans="1:12" s="284" customFormat="1">
      <c r="A1846" s="290" t="s">
        <v>343</v>
      </c>
      <c r="B1846" s="291">
        <f t="shared" si="61"/>
        <v>6177498.6333182063</v>
      </c>
      <c r="C1846" s="291">
        <f t="shared" si="62"/>
        <v>898859.93156882259</v>
      </c>
      <c r="D1846" s="291">
        <f t="shared" si="63"/>
        <v>2117061.1411288334</v>
      </c>
      <c r="E1846" s="291">
        <f t="shared" si="63"/>
        <v>161645.15861817147</v>
      </c>
      <c r="F1846" s="291">
        <f t="shared" si="64"/>
        <v>372168.24118215434</v>
      </c>
      <c r="G1846" s="291">
        <f t="shared" ref="G1846:K1846" si="104">+G43+G161+G395+G512+G628+G802+G976+H1092+H1208+H1324+H1382+H1498+H1556+H1672+H1788</f>
        <v>191230.08617536706</v>
      </c>
      <c r="H1846" s="291">
        <f t="shared" si="104"/>
        <v>29444.277869067453</v>
      </c>
      <c r="I1846" s="291">
        <f t="shared" si="104"/>
        <v>49658.334023763338</v>
      </c>
      <c r="J1846" s="291">
        <f t="shared" si="104"/>
        <v>292613</v>
      </c>
      <c r="K1846" s="291">
        <f t="shared" si="104"/>
        <v>3197.8640536361017</v>
      </c>
      <c r="L1846" s="292">
        <f t="shared" si="97"/>
        <v>10293376.667938022</v>
      </c>
    </row>
    <row r="1847" spans="1:12" s="284" customFormat="1">
      <c r="A1847" s="290" t="s">
        <v>344</v>
      </c>
      <c r="B1847" s="291">
        <f t="shared" si="61"/>
        <v>30945726.466040574</v>
      </c>
      <c r="C1847" s="291">
        <f t="shared" si="62"/>
        <v>4639763.8996344842</v>
      </c>
      <c r="D1847" s="291">
        <f t="shared" si="63"/>
        <v>3437947.2803629944</v>
      </c>
      <c r="E1847" s="291">
        <f t="shared" si="63"/>
        <v>734711.71605457657</v>
      </c>
      <c r="F1847" s="291">
        <f t="shared" si="64"/>
        <v>2183427.1152910269</v>
      </c>
      <c r="G1847" s="291">
        <f t="shared" ref="G1847:K1847" si="105">+G44+G162+G396+G513+G629+G803+G977+H1093+H1209+H1325+H1383+H1499+H1557+H1673+H1789</f>
        <v>997927.7925401628</v>
      </c>
      <c r="H1847" s="291">
        <f t="shared" si="105"/>
        <v>129404.06200588527</v>
      </c>
      <c r="I1847" s="291">
        <f t="shared" si="105"/>
        <v>1494265.7290580929</v>
      </c>
      <c r="J1847" s="291">
        <f t="shared" si="105"/>
        <v>5174507</v>
      </c>
      <c r="K1847" s="291">
        <f t="shared" si="105"/>
        <v>442828.30561954941</v>
      </c>
      <c r="L1847" s="292">
        <f t="shared" si="97"/>
        <v>50180509.366607353</v>
      </c>
    </row>
    <row r="1848" spans="1:12" s="284" customFormat="1">
      <c r="A1848" s="290" t="s">
        <v>345</v>
      </c>
      <c r="B1848" s="291">
        <f t="shared" si="61"/>
        <v>11181324.487886343</v>
      </c>
      <c r="C1848" s="291">
        <f t="shared" si="62"/>
        <v>1585646.9130982223</v>
      </c>
      <c r="D1848" s="291">
        <f t="shared" si="63"/>
        <v>1988411.4552222046</v>
      </c>
      <c r="E1848" s="291">
        <f t="shared" si="63"/>
        <v>315066.73125977052</v>
      </c>
      <c r="F1848" s="291">
        <f t="shared" si="64"/>
        <v>576716.04459557787</v>
      </c>
      <c r="G1848" s="291">
        <f t="shared" ref="G1848:K1848" si="106">+G45+G163+G397+G514+G630+G804+G978+H1094+H1210+H1326+H1384+H1500+H1558+H1674+H1790</f>
        <v>334420.02034394164</v>
      </c>
      <c r="H1848" s="291">
        <f t="shared" si="106"/>
        <v>58746.413270823236</v>
      </c>
      <c r="I1848" s="291">
        <f t="shared" si="106"/>
        <v>93616.917246201381</v>
      </c>
      <c r="J1848" s="291">
        <f t="shared" si="106"/>
        <v>822005</v>
      </c>
      <c r="K1848" s="291">
        <f t="shared" si="106"/>
        <v>39187.050552980669</v>
      </c>
      <c r="L1848" s="292">
        <f t="shared" si="97"/>
        <v>16995141.033476062</v>
      </c>
    </row>
    <row r="1849" spans="1:12" s="284" customFormat="1">
      <c r="A1849" s="290" t="s">
        <v>28</v>
      </c>
      <c r="B1849" s="291">
        <f t="shared" si="61"/>
        <v>12163900.685382666</v>
      </c>
      <c r="C1849" s="291">
        <f t="shared" si="62"/>
        <v>1713946.9553664443</v>
      </c>
      <c r="D1849" s="291">
        <f t="shared" si="63"/>
        <v>3543879.0644605863</v>
      </c>
      <c r="E1849" s="291">
        <f t="shared" si="63"/>
        <v>348771.25234612322</v>
      </c>
      <c r="F1849" s="291">
        <f t="shared" si="64"/>
        <v>601532.71042197687</v>
      </c>
      <c r="G1849" s="291">
        <f t="shared" ref="G1849:K1849" si="107">+G46+G164+G398+G515+G631+G805+G979+H1095+H1211+H1327+H1385+H1501+H1559+H1675+H1791</f>
        <v>360658.86912922323</v>
      </c>
      <c r="H1849" s="291">
        <f t="shared" si="107"/>
        <v>65366.617437064851</v>
      </c>
      <c r="I1849" s="291">
        <f t="shared" si="107"/>
        <v>66449.173495135998</v>
      </c>
      <c r="J1849" s="291">
        <f t="shared" si="107"/>
        <v>80069</v>
      </c>
      <c r="K1849" s="291">
        <f t="shared" si="107"/>
        <v>1323.9788989250678</v>
      </c>
      <c r="L1849" s="292">
        <f t="shared" si="97"/>
        <v>18945898.306938142</v>
      </c>
    </row>
    <row r="1850" spans="1:12" s="284" customFormat="1">
      <c r="A1850" s="290" t="s">
        <v>29</v>
      </c>
      <c r="B1850" s="291">
        <f t="shared" si="61"/>
        <v>34618009.118850671</v>
      </c>
      <c r="C1850" s="291">
        <f t="shared" si="62"/>
        <v>4865938.7397233276</v>
      </c>
      <c r="D1850" s="291">
        <f t="shared" si="63"/>
        <v>3325410.3099157251</v>
      </c>
      <c r="E1850" s="291">
        <f t="shared" si="63"/>
        <v>998437.83058848674</v>
      </c>
      <c r="F1850" s="291">
        <f t="shared" si="64"/>
        <v>1688823.9582876803</v>
      </c>
      <c r="G1850" s="291">
        <f t="shared" ref="G1850:K1850" si="108">+G47+G165+G399+G516+G632+G806+G980+H1096+H1212+H1328+H1386+H1502+H1560+H1676+H1792</f>
        <v>1022438.027201162</v>
      </c>
      <c r="H1850" s="291">
        <f t="shared" si="108"/>
        <v>187593.79270338226</v>
      </c>
      <c r="I1850" s="291">
        <f t="shared" si="108"/>
        <v>449040.09641821531</v>
      </c>
      <c r="J1850" s="291">
        <f t="shared" si="108"/>
        <v>6597191</v>
      </c>
      <c r="K1850" s="291">
        <f t="shared" si="108"/>
        <v>68673.626379999434</v>
      </c>
      <c r="L1850" s="292">
        <f t="shared" si="97"/>
        <v>53821556.50006865</v>
      </c>
    </row>
    <row r="1851" spans="1:12" s="284" customFormat="1">
      <c r="A1851" s="290" t="s">
        <v>30</v>
      </c>
      <c r="B1851" s="291">
        <f t="shared" si="61"/>
        <v>35267397.74504073</v>
      </c>
      <c r="C1851" s="291">
        <f t="shared" si="62"/>
        <v>5123820.8250474865</v>
      </c>
      <c r="D1851" s="291">
        <f t="shared" si="63"/>
        <v>3158270.2131101708</v>
      </c>
      <c r="E1851" s="291">
        <f t="shared" si="63"/>
        <v>927303.05984152085</v>
      </c>
      <c r="F1851" s="291">
        <f t="shared" si="64"/>
        <v>2100404.963063621</v>
      </c>
      <c r="G1851" s="291">
        <f t="shared" ref="G1851:K1851" si="109">+G48+G166+G400+G517+G633+G807+G981+H1097+H1213+H1329+H1387+H1503+H1561+H1677+H1793</f>
        <v>1090917.3361915254</v>
      </c>
      <c r="H1851" s="291">
        <f t="shared" si="109"/>
        <v>169123.96772080468</v>
      </c>
      <c r="I1851" s="291">
        <f t="shared" si="109"/>
        <v>907541.0212329214</v>
      </c>
      <c r="J1851" s="291">
        <f t="shared" si="109"/>
        <v>6728721</v>
      </c>
      <c r="K1851" s="291">
        <f t="shared" si="109"/>
        <v>531014.03839655826</v>
      </c>
      <c r="L1851" s="292">
        <f t="shared" si="97"/>
        <v>56004514.169645339</v>
      </c>
    </row>
    <row r="1852" spans="1:12" s="284" customFormat="1">
      <c r="A1852" s="290" t="s">
        <v>346</v>
      </c>
      <c r="B1852" s="291">
        <f t="shared" si="61"/>
        <v>295288521.28525937</v>
      </c>
      <c r="C1852" s="291">
        <f t="shared" si="62"/>
        <v>42313492.984097876</v>
      </c>
      <c r="D1852" s="291">
        <f t="shared" si="63"/>
        <v>10735530.508206479</v>
      </c>
      <c r="E1852" s="291">
        <f t="shared" si="63"/>
        <v>8063793.8653244423</v>
      </c>
      <c r="F1852" s="291">
        <f t="shared" si="64"/>
        <v>16335720.841155579</v>
      </c>
      <c r="G1852" s="291">
        <f t="shared" ref="G1852:K1852" si="110">+G49+G167+G401+G518+G634+G808+G982+H1098+H1214+H1330+H1388+H1504+H1562+H1678+H1794</f>
        <v>8955010.0038513243</v>
      </c>
      <c r="H1852" s="291">
        <f t="shared" si="110"/>
        <v>1493361.7452291108</v>
      </c>
      <c r="I1852" s="291">
        <f t="shared" si="110"/>
        <v>5536984.7406050237</v>
      </c>
      <c r="J1852" s="291">
        <f t="shared" si="110"/>
        <v>52261502</v>
      </c>
      <c r="K1852" s="291">
        <f t="shared" si="110"/>
        <v>1980993.2610756948</v>
      </c>
      <c r="L1852" s="292">
        <f t="shared" si="97"/>
        <v>442964911.23480493</v>
      </c>
    </row>
    <row r="1853" spans="1:12" s="284" customFormat="1">
      <c r="A1853" s="290" t="s">
        <v>347</v>
      </c>
      <c r="B1853" s="291">
        <f t="shared" si="61"/>
        <v>568958014.03278482</v>
      </c>
      <c r="C1853" s="291">
        <f t="shared" si="62"/>
        <v>81480750.790727004</v>
      </c>
      <c r="D1853" s="291">
        <f t="shared" si="63"/>
        <v>18849812.741345249</v>
      </c>
      <c r="E1853" s="291">
        <f t="shared" si="63"/>
        <v>15548124.785940453</v>
      </c>
      <c r="F1853" s="291">
        <f t="shared" si="64"/>
        <v>31424702.095751755</v>
      </c>
      <c r="G1853" s="291">
        <f t="shared" ref="G1853:K1853" si="111">+G50+G168+G402+G519+G635+G809+G983+H1099+H1215+H1331+H1389+H1505+H1563+H1679+H1795</f>
        <v>17240574.958991483</v>
      </c>
      <c r="H1853" s="291">
        <f t="shared" si="111"/>
        <v>2883557.2507198229</v>
      </c>
      <c r="I1853" s="291">
        <f t="shared" si="111"/>
        <v>4072441.1146282717</v>
      </c>
      <c r="J1853" s="291">
        <f t="shared" si="111"/>
        <v>74162799</v>
      </c>
      <c r="K1853" s="291">
        <f t="shared" si="111"/>
        <v>7635172.6208117846</v>
      </c>
      <c r="L1853" s="292">
        <f t="shared" si="97"/>
        <v>822255949.39170074</v>
      </c>
    </row>
    <row r="1854" spans="1:12" s="284" customFormat="1">
      <c r="A1854" s="290" t="s">
        <v>31</v>
      </c>
      <c r="B1854" s="291">
        <f t="shared" si="61"/>
        <v>154516341.99255913</v>
      </c>
      <c r="C1854" s="291">
        <f t="shared" si="62"/>
        <v>22164240.205313195</v>
      </c>
      <c r="D1854" s="291">
        <f t="shared" si="63"/>
        <v>6156623.9596481491</v>
      </c>
      <c r="E1854" s="291">
        <f t="shared" si="63"/>
        <v>4212575.9272474581</v>
      </c>
      <c r="F1854" s="291">
        <f t="shared" si="64"/>
        <v>8565071.8968812525</v>
      </c>
      <c r="G1854" s="291">
        <f t="shared" ref="G1854:K1854" si="112">+G51+G169+G403+G520+G636+G810+G984+H1100+H1216+H1332+H1390+H1506+H1564+H1680+H1796</f>
        <v>4696306.9167642714</v>
      </c>
      <c r="H1854" s="291">
        <f t="shared" si="112"/>
        <v>778494.68237846217</v>
      </c>
      <c r="I1854" s="291">
        <f t="shared" si="112"/>
        <v>3672113.1485999441</v>
      </c>
      <c r="J1854" s="291">
        <f t="shared" si="112"/>
        <v>56255072.600435644</v>
      </c>
      <c r="K1854" s="291">
        <f t="shared" si="112"/>
        <v>2719394.7697794791</v>
      </c>
      <c r="L1854" s="292">
        <f t="shared" si="97"/>
        <v>263736236.09960702</v>
      </c>
    </row>
    <row r="1855" spans="1:12" s="284" customFormat="1">
      <c r="A1855" s="290" t="s">
        <v>32</v>
      </c>
      <c r="B1855" s="291">
        <f t="shared" si="61"/>
        <v>54008376.994514674</v>
      </c>
      <c r="C1855" s="291">
        <f t="shared" si="62"/>
        <v>7861489.7557221912</v>
      </c>
      <c r="D1855" s="291">
        <f t="shared" si="63"/>
        <v>6129275.6927039335</v>
      </c>
      <c r="E1855" s="291">
        <f t="shared" si="63"/>
        <v>1405720.2994431481</v>
      </c>
      <c r="F1855" s="291">
        <f t="shared" si="64"/>
        <v>3292065.1358203497</v>
      </c>
      <c r="G1855" s="291">
        <f t="shared" ref="G1855:K1855" si="113">+G52+G170+G404+G521+G637+G811+G985+H1101+H1217+H1333+H1391+H1507+H1565+H1681+H1797</f>
        <v>1670674.5381370904</v>
      </c>
      <c r="H1855" s="291">
        <f t="shared" si="113"/>
        <v>256955.6235439727</v>
      </c>
      <c r="I1855" s="291">
        <f t="shared" si="113"/>
        <v>785240.76769623533</v>
      </c>
      <c r="J1855" s="291">
        <f t="shared" si="113"/>
        <v>3829188</v>
      </c>
      <c r="K1855" s="291">
        <f t="shared" si="113"/>
        <v>2483218.7932202285</v>
      </c>
      <c r="L1855" s="292">
        <f t="shared" si="97"/>
        <v>81722205.600801826</v>
      </c>
    </row>
    <row r="1856" spans="1:12" s="284" customFormat="1">
      <c r="A1856" s="290" t="s">
        <v>33</v>
      </c>
      <c r="B1856" s="291">
        <f t="shared" si="61"/>
        <v>10522686.147946458</v>
      </c>
      <c r="C1856" s="291">
        <f t="shared" si="62"/>
        <v>1522457.2163124918</v>
      </c>
      <c r="D1856" s="291">
        <f t="shared" si="63"/>
        <v>2440018.5377629832</v>
      </c>
      <c r="E1856" s="291">
        <f t="shared" si="63"/>
        <v>279971.72959042422</v>
      </c>
      <c r="F1856" s="291">
        <f t="shared" si="64"/>
        <v>614518.65608630434</v>
      </c>
      <c r="G1856" s="291">
        <f t="shared" ref="G1856:K1856" si="114">+G53+G171+G405+G522+G638+G812+G986+H1102+H1218+H1334+H1392+H1508+H1566+H1682+H1798</f>
        <v>323141.40680985118</v>
      </c>
      <c r="H1856" s="291">
        <f t="shared" si="114"/>
        <v>51296.425299881535</v>
      </c>
      <c r="I1856" s="291">
        <f t="shared" si="114"/>
        <v>79241.834511617752</v>
      </c>
      <c r="J1856" s="291">
        <f t="shared" si="114"/>
        <v>271779</v>
      </c>
      <c r="K1856" s="291">
        <f t="shared" si="114"/>
        <v>12475.162190804876</v>
      </c>
      <c r="L1856" s="292">
        <f t="shared" si="97"/>
        <v>16117586.116510816</v>
      </c>
    </row>
    <row r="1857" spans="1:12" s="284" customFormat="1">
      <c r="A1857" s="290" t="s">
        <v>34</v>
      </c>
      <c r="B1857" s="291">
        <f t="shared" si="61"/>
        <v>12958539.263563316</v>
      </c>
      <c r="C1857" s="291">
        <f t="shared" si="62"/>
        <v>1839559.9343349533</v>
      </c>
      <c r="D1857" s="291">
        <f t="shared" si="63"/>
        <v>2028013.5643068019</v>
      </c>
      <c r="E1857" s="291">
        <f t="shared" si="63"/>
        <v>364111.60722934647</v>
      </c>
      <c r="F1857" s="291">
        <f t="shared" si="64"/>
        <v>672966.2992707222</v>
      </c>
      <c r="G1857" s="291">
        <f t="shared" ref="G1857:K1857" si="115">+G54+G172+G406+G523+G639+G813+G987+H1103+H1219+H1335+H1393+H1509+H1567+H1683+H1799</f>
        <v>388071.95489269879</v>
      </c>
      <c r="H1857" s="291">
        <f t="shared" si="115"/>
        <v>67835.329896035735</v>
      </c>
      <c r="I1857" s="291">
        <f t="shared" si="115"/>
        <v>91135.246854641198</v>
      </c>
      <c r="J1857" s="291">
        <f t="shared" si="115"/>
        <v>165386</v>
      </c>
      <c r="K1857" s="291">
        <f t="shared" si="115"/>
        <v>9689.595939490724</v>
      </c>
      <c r="L1857" s="292">
        <f t="shared" si="97"/>
        <v>18585308.79628801</v>
      </c>
    </row>
    <row r="1858" spans="1:12" s="284" customFormat="1">
      <c r="A1858" s="293" t="s">
        <v>36</v>
      </c>
      <c r="B1858" s="291">
        <f t="shared" si="61"/>
        <v>4156923030.0639997</v>
      </c>
      <c r="C1858" s="291">
        <f t="shared" si="62"/>
        <v>597627894.5179913</v>
      </c>
      <c r="D1858" s="291">
        <f t="shared" si="63"/>
        <v>222483262.91277575</v>
      </c>
      <c r="E1858" s="291">
        <f t="shared" si="63"/>
        <v>112727038.47030163</v>
      </c>
      <c r="F1858" s="291">
        <f t="shared" si="64"/>
        <v>233324611.32067165</v>
      </c>
      <c r="G1858" s="291">
        <f t="shared" ref="G1858:K1858" si="116">+G55+G173+G407+G524+G640+G814+G988+H1104+H1220+H1336+H1394+H1510+H1568+H1684+H1800</f>
        <v>126653642.94749999</v>
      </c>
      <c r="H1858" s="291">
        <f t="shared" si="116"/>
        <v>20767778.375</v>
      </c>
      <c r="I1858" s="291">
        <f t="shared" si="116"/>
        <v>74576476.390000001</v>
      </c>
      <c r="J1858" s="291">
        <f t="shared" si="116"/>
        <v>478350120.25302744</v>
      </c>
      <c r="K1858" s="291">
        <f t="shared" si="116"/>
        <v>49892743.390000015</v>
      </c>
      <c r="L1858" s="295">
        <f t="shared" ref="L1858" si="117">SUM(L1807:L1857)</f>
        <v>6073326598.6412687</v>
      </c>
    </row>
  </sheetData>
  <mergeCells count="32">
    <mergeCell ref="A2:M2"/>
    <mergeCell ref="A62:D62"/>
    <mergeCell ref="A120:M120"/>
    <mergeCell ref="A180:M180"/>
    <mergeCell ref="A819:M819"/>
    <mergeCell ref="A238:M238"/>
    <mergeCell ref="A296:M296"/>
    <mergeCell ref="A354:M354"/>
    <mergeCell ref="A413:M413"/>
    <mergeCell ref="A471:M471"/>
    <mergeCell ref="A529:M529"/>
    <mergeCell ref="A587:M587"/>
    <mergeCell ref="A645:M645"/>
    <mergeCell ref="A703:M703"/>
    <mergeCell ref="A761:M761"/>
    <mergeCell ref="A1515:M1515"/>
    <mergeCell ref="A877:M877"/>
    <mergeCell ref="A935:M935"/>
    <mergeCell ref="A993:M993"/>
    <mergeCell ref="A1051:M1051"/>
    <mergeCell ref="A1109:M1109"/>
    <mergeCell ref="A1167:M1167"/>
    <mergeCell ref="A1225:M1225"/>
    <mergeCell ref="A1283:M1283"/>
    <mergeCell ref="A1341:M1341"/>
    <mergeCell ref="A1399:M1399"/>
    <mergeCell ref="A1457:M1457"/>
    <mergeCell ref="A1573:M1573"/>
    <mergeCell ref="A1631:M1631"/>
    <mergeCell ref="A1689:M1689"/>
    <mergeCell ref="A1747:M1747"/>
    <mergeCell ref="A1805:M1805"/>
  </mergeCells>
  <pageMargins left="0.31496062992125984" right="0.31496062992125984" top="0.35433070866141736" bottom="0.35433070866141736" header="0.31496062992125984" footer="0.31496062992125984"/>
  <pageSetup scale="10" orientation="landscape"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opLeftCell="A13" zoomScaleNormal="100" zoomScaleSheetLayoutView="100" workbookViewId="0">
      <selection activeCell="G19" sqref="G19"/>
    </sheetView>
  </sheetViews>
  <sheetFormatPr baseColWidth="10" defaultColWidth="11.42578125" defaultRowHeight="12.75"/>
  <cols>
    <col min="1" max="1" width="59" style="115" customWidth="1"/>
    <col min="2" max="13" width="16.28515625" style="115" customWidth="1"/>
    <col min="14" max="14" width="17.28515625" style="115" customWidth="1"/>
    <col min="15" max="15" width="18.28515625" style="115" customWidth="1"/>
    <col min="16" max="16" width="17.140625" style="115" customWidth="1"/>
    <col min="17" max="16384" width="11.42578125" style="115"/>
  </cols>
  <sheetData>
    <row r="1" spans="1:16" ht="18.75" customHeight="1">
      <c r="A1" s="315" t="s">
        <v>348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62"/>
    </row>
    <row r="3" spans="1:16" ht="25.5">
      <c r="A3" s="182" t="s">
        <v>84</v>
      </c>
      <c r="B3" s="182" t="s">
        <v>312</v>
      </c>
      <c r="C3" s="182" t="s">
        <v>313</v>
      </c>
      <c r="D3" s="182" t="s">
        <v>314</v>
      </c>
      <c r="E3" s="182" t="s">
        <v>315</v>
      </c>
      <c r="F3" s="182" t="s">
        <v>313</v>
      </c>
      <c r="G3" s="182" t="s">
        <v>316</v>
      </c>
      <c r="H3" s="182" t="s">
        <v>317</v>
      </c>
      <c r="I3" s="182" t="s">
        <v>318</v>
      </c>
      <c r="J3" s="182" t="s">
        <v>313</v>
      </c>
      <c r="K3" s="182" t="s">
        <v>319</v>
      </c>
      <c r="L3" s="182" t="s">
        <v>320</v>
      </c>
      <c r="M3" s="182" t="s">
        <v>313</v>
      </c>
    </row>
    <row r="4" spans="1:16" ht="25.5" customHeight="1">
      <c r="A4" s="178" t="s">
        <v>86</v>
      </c>
      <c r="B4" s="202">
        <v>3433609640</v>
      </c>
      <c r="C4" s="202">
        <v>-15075436.279999999</v>
      </c>
      <c r="D4" s="202"/>
      <c r="E4" s="202">
        <v>78245778</v>
      </c>
      <c r="F4" s="202">
        <v>-15376471.34</v>
      </c>
      <c r="G4" s="202">
        <v>3326625243</v>
      </c>
      <c r="H4" s="202">
        <v>984912568</v>
      </c>
      <c r="I4" s="202">
        <v>2679852311</v>
      </c>
      <c r="J4" s="202">
        <v>-14259157.220000001</v>
      </c>
      <c r="K4" s="202">
        <v>4736457776</v>
      </c>
      <c r="L4" s="202"/>
      <c r="M4" s="202">
        <v>-12437679.699999999</v>
      </c>
    </row>
    <row r="5" spans="1:16" ht="25.5" customHeight="1">
      <c r="A5" s="178" t="s">
        <v>104</v>
      </c>
      <c r="B5" s="202">
        <v>97927144</v>
      </c>
      <c r="C5" s="202"/>
      <c r="D5" s="202"/>
      <c r="E5" s="202">
        <v>4185363</v>
      </c>
      <c r="F5" s="202"/>
      <c r="G5" s="202">
        <v>94049344</v>
      </c>
      <c r="H5" s="202">
        <v>34317650</v>
      </c>
      <c r="I5" s="202">
        <v>72669217</v>
      </c>
      <c r="J5" s="202"/>
      <c r="K5" s="202">
        <v>140653642</v>
      </c>
      <c r="L5" s="202"/>
      <c r="M5" s="202"/>
      <c r="P5" s="303"/>
    </row>
    <row r="6" spans="1:16" ht="25.5" customHeight="1">
      <c r="A6" s="178" t="s">
        <v>87</v>
      </c>
      <c r="B6" s="202">
        <v>83435339.634258986</v>
      </c>
      <c r="C6" s="202"/>
      <c r="D6" s="202"/>
      <c r="E6" s="202"/>
      <c r="F6" s="202"/>
      <c r="G6" s="202">
        <v>198332292</v>
      </c>
      <c r="H6" s="202">
        <v>-13372498</v>
      </c>
      <c r="I6" s="202">
        <v>80855693.2248521</v>
      </c>
      <c r="J6" s="202"/>
      <c r="K6" s="202">
        <v>78518604</v>
      </c>
      <c r="L6" s="202"/>
      <c r="M6" s="202"/>
    </row>
    <row r="7" spans="1:16" ht="25.5" customHeight="1">
      <c r="A7" s="178" t="s">
        <v>94</v>
      </c>
      <c r="B7" s="202">
        <v>75298111</v>
      </c>
      <c r="C7" s="202"/>
      <c r="D7" s="202">
        <v>260964445.36885917</v>
      </c>
      <c r="E7" s="202">
        <v>473026</v>
      </c>
      <c r="F7" s="202"/>
      <c r="G7" s="202">
        <v>75298111</v>
      </c>
      <c r="H7" s="202"/>
      <c r="I7" s="202">
        <v>75298111</v>
      </c>
      <c r="J7" s="202"/>
      <c r="K7" s="202">
        <v>75298111</v>
      </c>
      <c r="L7" s="202">
        <v>458444387.07063174</v>
      </c>
      <c r="M7" s="202"/>
    </row>
    <row r="8" spans="1:16" ht="25.5" customHeight="1">
      <c r="A8" s="178" t="s">
        <v>100</v>
      </c>
      <c r="B8" s="202">
        <v>84072240</v>
      </c>
      <c r="C8" s="202"/>
      <c r="D8" s="202"/>
      <c r="E8" s="202"/>
      <c r="F8" s="202"/>
      <c r="G8" s="202">
        <v>95360879</v>
      </c>
      <c r="H8" s="202"/>
      <c r="I8" s="202">
        <v>95326777</v>
      </c>
      <c r="J8" s="202"/>
      <c r="K8" s="202">
        <v>101386374</v>
      </c>
      <c r="L8" s="202"/>
      <c r="M8" s="202"/>
    </row>
    <row r="9" spans="1:16" ht="25.5" customHeight="1">
      <c r="A9" s="178" t="s">
        <v>99</v>
      </c>
      <c r="B9" s="202">
        <v>17306482</v>
      </c>
      <c r="C9" s="202"/>
      <c r="D9" s="202"/>
      <c r="E9" s="202"/>
      <c r="F9" s="202"/>
      <c r="G9" s="202">
        <v>17306482</v>
      </c>
      <c r="H9" s="202"/>
      <c r="I9" s="202">
        <v>17306482</v>
      </c>
      <c r="J9" s="202"/>
      <c r="K9" s="202">
        <v>17306482</v>
      </c>
      <c r="L9" s="202"/>
      <c r="M9" s="202"/>
    </row>
    <row r="10" spans="1:16" ht="25.5" customHeight="1">
      <c r="A10" s="252" t="s">
        <v>298</v>
      </c>
      <c r="B10" s="253">
        <f>SUM(B4:B9)</f>
        <v>3791648956.6342592</v>
      </c>
      <c r="C10" s="253">
        <f t="shared" ref="C10:M10" si="0">SUM(C4:C9)</f>
        <v>-15075436.279999999</v>
      </c>
      <c r="D10" s="253">
        <f t="shared" si="0"/>
        <v>260964445.36885917</v>
      </c>
      <c r="E10" s="253">
        <f t="shared" si="0"/>
        <v>82904167</v>
      </c>
      <c r="F10" s="253">
        <f t="shared" si="0"/>
        <v>-15376471.34</v>
      </c>
      <c r="G10" s="253">
        <f t="shared" si="0"/>
        <v>3806972351</v>
      </c>
      <c r="H10" s="253">
        <f t="shared" si="0"/>
        <v>1005857720</v>
      </c>
      <c r="I10" s="253">
        <f t="shared" si="0"/>
        <v>3021308591.2248521</v>
      </c>
      <c r="J10" s="253">
        <f t="shared" si="0"/>
        <v>-14259157.220000001</v>
      </c>
      <c r="K10" s="253">
        <f t="shared" si="0"/>
        <v>5149620989</v>
      </c>
      <c r="L10" s="253">
        <f t="shared" si="0"/>
        <v>458444387.07063174</v>
      </c>
      <c r="M10" s="253">
        <f t="shared" si="0"/>
        <v>-12437679.699999999</v>
      </c>
    </row>
    <row r="11" spans="1:16" ht="25.5" customHeight="1">
      <c r="A11" s="178" t="s">
        <v>103</v>
      </c>
      <c r="B11" s="202">
        <v>37442872.311721355</v>
      </c>
      <c r="C11" s="202"/>
      <c r="D11" s="202"/>
      <c r="E11" s="202"/>
      <c r="F11" s="202"/>
      <c r="G11" s="202">
        <v>34547637</v>
      </c>
      <c r="H11" s="202">
        <v>21952821</v>
      </c>
      <c r="I11" s="202">
        <v>20580368</v>
      </c>
      <c r="J11" s="202"/>
      <c r="K11" s="202">
        <v>64993421</v>
      </c>
      <c r="L11" s="202"/>
      <c r="M11" s="202"/>
    </row>
    <row r="12" spans="1:16" ht="25.5" customHeight="1">
      <c r="A12" s="178" t="s">
        <v>93</v>
      </c>
      <c r="B12" s="202">
        <v>66336710</v>
      </c>
      <c r="C12" s="202"/>
      <c r="D12" s="202"/>
      <c r="E12" s="202"/>
      <c r="F12" s="202"/>
      <c r="G12" s="202">
        <v>81036787</v>
      </c>
      <c r="H12" s="202"/>
      <c r="I12" s="202">
        <v>76555668.272727266</v>
      </c>
      <c r="J12" s="202"/>
      <c r="K12" s="202">
        <v>77967203</v>
      </c>
      <c r="L12" s="202"/>
      <c r="M12" s="202"/>
    </row>
    <row r="13" spans="1:16" ht="25.5" customHeight="1">
      <c r="A13" s="178" t="s">
        <v>299</v>
      </c>
      <c r="B13" s="202">
        <v>101045354</v>
      </c>
      <c r="C13" s="202"/>
      <c r="D13" s="202"/>
      <c r="E13" s="202"/>
      <c r="F13" s="202"/>
      <c r="G13" s="202">
        <v>83124099</v>
      </c>
      <c r="H13" s="202"/>
      <c r="I13" s="202"/>
      <c r="J13" s="202"/>
      <c r="K13" s="202">
        <v>0</v>
      </c>
      <c r="L13" s="202"/>
      <c r="M13" s="202"/>
    </row>
    <row r="14" spans="1:16" ht="25.5" customHeight="1">
      <c r="A14" s="252" t="s">
        <v>298</v>
      </c>
      <c r="B14" s="253">
        <f>SUM(B11:B13)</f>
        <v>204824936.31172135</v>
      </c>
      <c r="C14" s="253">
        <f t="shared" ref="C14:M14" si="1">SUM(C11:C13)</f>
        <v>0</v>
      </c>
      <c r="D14" s="253">
        <f t="shared" si="1"/>
        <v>0</v>
      </c>
      <c r="E14" s="253">
        <f t="shared" si="1"/>
        <v>0</v>
      </c>
      <c r="F14" s="253">
        <f t="shared" si="1"/>
        <v>0</v>
      </c>
      <c r="G14" s="253">
        <f t="shared" si="1"/>
        <v>198708523</v>
      </c>
      <c r="H14" s="253">
        <f t="shared" si="1"/>
        <v>21952821</v>
      </c>
      <c r="I14" s="253">
        <f t="shared" si="1"/>
        <v>97136036.272727266</v>
      </c>
      <c r="J14" s="253">
        <f t="shared" si="1"/>
        <v>0</v>
      </c>
      <c r="K14" s="253">
        <f t="shared" si="1"/>
        <v>142960624</v>
      </c>
      <c r="L14" s="253">
        <f t="shared" si="1"/>
        <v>0</v>
      </c>
      <c r="M14" s="253">
        <f t="shared" si="1"/>
        <v>0</v>
      </c>
    </row>
    <row r="15" spans="1:16" ht="21.75" customHeight="1">
      <c r="A15" s="183" t="s">
        <v>36</v>
      </c>
      <c r="B15" s="205">
        <f>SUM(B14,B10)</f>
        <v>3996473892.9459805</v>
      </c>
      <c r="C15" s="205">
        <f t="shared" ref="C15:M15" si="2">SUM(C14,C10)</f>
        <v>-15075436.279999999</v>
      </c>
      <c r="D15" s="205">
        <f t="shared" si="2"/>
        <v>260964445.36885917</v>
      </c>
      <c r="E15" s="205">
        <f t="shared" si="2"/>
        <v>82904167</v>
      </c>
      <c r="F15" s="205">
        <f t="shared" si="2"/>
        <v>-15376471.34</v>
      </c>
      <c r="G15" s="205">
        <f t="shared" si="2"/>
        <v>4005680874</v>
      </c>
      <c r="H15" s="205">
        <f t="shared" si="2"/>
        <v>1027810541</v>
      </c>
      <c r="I15" s="205">
        <f t="shared" si="2"/>
        <v>3118444627.4975796</v>
      </c>
      <c r="J15" s="205">
        <f t="shared" si="2"/>
        <v>-14259157.220000001</v>
      </c>
      <c r="K15" s="205">
        <f t="shared" si="2"/>
        <v>5292581613</v>
      </c>
      <c r="L15" s="205">
        <f t="shared" si="2"/>
        <v>458444387.07063174</v>
      </c>
      <c r="M15" s="205">
        <f t="shared" si="2"/>
        <v>-12437679.699999999</v>
      </c>
    </row>
    <row r="16" spans="1:16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6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6" ht="25.5" customHeight="1">
      <c r="A18" s="182" t="s">
        <v>84</v>
      </c>
      <c r="B18" s="182" t="s">
        <v>321</v>
      </c>
      <c r="C18" s="182" t="s">
        <v>322</v>
      </c>
      <c r="D18" s="182" t="s">
        <v>323</v>
      </c>
      <c r="E18" s="182" t="s">
        <v>324</v>
      </c>
      <c r="F18" s="182" t="s">
        <v>325</v>
      </c>
      <c r="G18" s="182" t="s">
        <v>36</v>
      </c>
      <c r="H18" s="182" t="s">
        <v>85</v>
      </c>
      <c r="I18" s="182" t="s">
        <v>95</v>
      </c>
      <c r="J18" s="182" t="s">
        <v>233</v>
      </c>
      <c r="K18" s="182" t="s">
        <v>233</v>
      </c>
      <c r="L18" s="182" t="s">
        <v>234</v>
      </c>
    </row>
    <row r="19" spans="1:16" ht="25.5" customHeight="1">
      <c r="A19" s="178" t="s">
        <v>86</v>
      </c>
      <c r="B19" s="202">
        <v>3413286349.1523967</v>
      </c>
      <c r="C19" s="202">
        <v>-285848105.87613678</v>
      </c>
      <c r="D19" s="202">
        <v>2592316549</v>
      </c>
      <c r="E19" s="202">
        <v>-106009718</v>
      </c>
      <c r="F19" s="202">
        <v>-11684495.48</v>
      </c>
      <c r="G19" s="202">
        <f>SUM(B4:M4,B19:F19)</f>
        <v>20784615150.25626</v>
      </c>
      <c r="H19" s="203">
        <v>20</v>
      </c>
      <c r="I19" s="266">
        <f>+H19/100*G19</f>
        <v>4156923030.0512524</v>
      </c>
      <c r="J19" s="203">
        <v>6575127028.2700005</v>
      </c>
      <c r="K19" s="203">
        <f>+J19/2</f>
        <v>3287563514.1350002</v>
      </c>
      <c r="L19" s="203">
        <f>+I19-K19</f>
        <v>869359515.91625214</v>
      </c>
    </row>
    <row r="20" spans="1:16" ht="25.5" customHeight="1">
      <c r="A20" s="178" t="s">
        <v>104</v>
      </c>
      <c r="B20" s="202">
        <v>96904206.646610275</v>
      </c>
      <c r="C20" s="202">
        <v>-967678.09034195542</v>
      </c>
      <c r="D20" s="202">
        <v>68960681</v>
      </c>
      <c r="E20" s="202">
        <v>-11071675</v>
      </c>
      <c r="F20" s="202"/>
      <c r="G20" s="202">
        <f t="shared" ref="G20:G29" si="3">SUM(B5:M5,B20:F20)</f>
        <v>597627894.55626833</v>
      </c>
      <c r="H20" s="203">
        <v>100</v>
      </c>
      <c r="I20" s="266">
        <f t="shared" ref="I20:I24" si="4">+H20/100*G20</f>
        <v>597627894.55626833</v>
      </c>
      <c r="J20" s="203">
        <v>897976680.16000021</v>
      </c>
      <c r="K20" s="203">
        <f t="shared" ref="K20:K24" si="5">+J20/2</f>
        <v>448988340.0800001</v>
      </c>
      <c r="L20" s="203">
        <f t="shared" ref="L20:L24" si="6">+I20-K20</f>
        <v>148639554.47626823</v>
      </c>
    </row>
    <row r="21" spans="1:16" ht="25.5" customHeight="1">
      <c r="A21" s="178" t="s">
        <v>87</v>
      </c>
      <c r="B21" s="202">
        <v>87943609.160151049</v>
      </c>
      <c r="C21" s="202">
        <v>-13047960.877658606</v>
      </c>
      <c r="D21" s="202">
        <v>87259968.418548197</v>
      </c>
      <c r="E21" s="202">
        <v>-26289855</v>
      </c>
      <c r="F21" s="202"/>
      <c r="G21" s="202">
        <f t="shared" si="3"/>
        <v>563635192.5601517</v>
      </c>
      <c r="H21" s="203">
        <v>20</v>
      </c>
      <c r="I21" s="266">
        <f t="shared" si="4"/>
        <v>112727038.51203035</v>
      </c>
      <c r="J21" s="203">
        <v>220792307.32999998</v>
      </c>
      <c r="K21" s="203">
        <f t="shared" si="5"/>
        <v>110396153.66499999</v>
      </c>
      <c r="L21" s="203">
        <f t="shared" si="6"/>
        <v>2330884.8470303565</v>
      </c>
    </row>
    <row r="22" spans="1:16" ht="25.5" customHeight="1">
      <c r="A22" s="178" t="s">
        <v>94</v>
      </c>
      <c r="B22" s="202">
        <v>75298111</v>
      </c>
      <c r="C22" s="202">
        <v>-5047467.7446675301</v>
      </c>
      <c r="D22" s="202">
        <v>75298111</v>
      </c>
      <c r="E22" s="202"/>
      <c r="F22" s="202"/>
      <c r="G22" s="202">
        <f t="shared" si="3"/>
        <v>1166623056.6948233</v>
      </c>
      <c r="H22" s="203">
        <v>20</v>
      </c>
      <c r="I22" s="266">
        <f t="shared" si="4"/>
        <v>233324611.33896467</v>
      </c>
      <c r="J22" s="203">
        <v>372200568.05000001</v>
      </c>
      <c r="K22" s="203">
        <f t="shared" si="5"/>
        <v>186100284.02500001</v>
      </c>
      <c r="L22" s="203">
        <f t="shared" si="6"/>
        <v>47224327.313964665</v>
      </c>
      <c r="M22" s="263"/>
      <c r="N22" s="312"/>
      <c r="O22" s="313"/>
      <c r="P22" s="311"/>
    </row>
    <row r="23" spans="1:16" ht="25.5" customHeight="1">
      <c r="A23" s="178" t="s">
        <v>100</v>
      </c>
      <c r="B23" s="202">
        <v>142083415</v>
      </c>
      <c r="C23" s="202"/>
      <c r="D23" s="202">
        <v>115038530</v>
      </c>
      <c r="E23" s="202"/>
      <c r="F23" s="202"/>
      <c r="G23" s="202">
        <f t="shared" si="3"/>
        <v>633268215</v>
      </c>
      <c r="H23" s="203">
        <v>20</v>
      </c>
      <c r="I23" s="266">
        <f t="shared" si="4"/>
        <v>126653643</v>
      </c>
      <c r="J23" s="203">
        <v>183055003.22</v>
      </c>
      <c r="K23" s="203">
        <f t="shared" si="5"/>
        <v>91527501.609999999</v>
      </c>
      <c r="L23" s="203">
        <f t="shared" si="6"/>
        <v>35126141.390000001</v>
      </c>
      <c r="N23" s="312"/>
      <c r="O23" s="181"/>
    </row>
    <row r="24" spans="1:16" ht="25.5" customHeight="1">
      <c r="A24" s="178" t="s">
        <v>99</v>
      </c>
      <c r="B24" s="202">
        <v>17306482</v>
      </c>
      <c r="C24" s="202"/>
      <c r="D24" s="202">
        <v>17306482</v>
      </c>
      <c r="E24" s="202"/>
      <c r="F24" s="202"/>
      <c r="G24" s="202">
        <f t="shared" si="3"/>
        <v>103838892</v>
      </c>
      <c r="H24" s="203">
        <v>20</v>
      </c>
      <c r="I24" s="266">
        <f t="shared" si="4"/>
        <v>20767778.400000002</v>
      </c>
      <c r="J24" s="203">
        <v>39228897.590000004</v>
      </c>
      <c r="K24" s="203">
        <f t="shared" si="5"/>
        <v>19614448.795000002</v>
      </c>
      <c r="L24" s="203">
        <f t="shared" si="6"/>
        <v>1153329.6050000004</v>
      </c>
    </row>
    <row r="25" spans="1:16" ht="25.5" customHeight="1">
      <c r="A25" s="252" t="s">
        <v>298</v>
      </c>
      <c r="B25" s="253">
        <f t="shared" ref="B25:G25" si="7">SUM(B19:B24)</f>
        <v>3832822172.9591579</v>
      </c>
      <c r="C25" s="253">
        <f t="shared" si="7"/>
        <v>-304911212.58880484</v>
      </c>
      <c r="D25" s="253">
        <f t="shared" si="7"/>
        <v>2956180321.4185481</v>
      </c>
      <c r="E25" s="253">
        <f t="shared" si="7"/>
        <v>-143371248</v>
      </c>
      <c r="F25" s="253">
        <f t="shared" si="7"/>
        <v>-11684495.48</v>
      </c>
      <c r="G25" s="253">
        <f t="shared" si="7"/>
        <v>23849608401.067501</v>
      </c>
      <c r="H25" s="254"/>
      <c r="I25" s="255">
        <f>SUM(I19:I24)</f>
        <v>5248023995.8585157</v>
      </c>
      <c r="J25" s="255">
        <f>SUM(J19:J24)</f>
        <v>8288380484.6200008</v>
      </c>
      <c r="K25" s="255">
        <f>SUM(K19:K24)</f>
        <v>4144190242.3100004</v>
      </c>
      <c r="L25" s="254">
        <f>SUM(L19:L24)</f>
        <v>1103833753.5485156</v>
      </c>
      <c r="M25" s="189"/>
    </row>
    <row r="26" spans="1:16" ht="25.5" customHeight="1">
      <c r="A26" s="178" t="s">
        <v>103</v>
      </c>
      <c r="B26" s="202">
        <v>36408403.14302285</v>
      </c>
      <c r="C26" s="202">
        <v>-4940937.1572242677</v>
      </c>
      <c r="D26" s="202">
        <v>18258722</v>
      </c>
      <c r="E26" s="202">
        <v>-6760044</v>
      </c>
      <c r="F26" s="202"/>
      <c r="G26" s="202">
        <f t="shared" si="3"/>
        <v>222483263.29751995</v>
      </c>
      <c r="H26" s="203">
        <v>100</v>
      </c>
      <c r="I26" s="203">
        <f>+H26/100*G26</f>
        <v>222483263.29751995</v>
      </c>
      <c r="J26" s="203"/>
      <c r="K26" s="203"/>
      <c r="L26" s="203"/>
      <c r="M26" s="190"/>
    </row>
    <row r="27" spans="1:16" ht="25.5" customHeight="1">
      <c r="A27" s="178" t="s">
        <v>93</v>
      </c>
      <c r="B27" s="202">
        <v>0</v>
      </c>
      <c r="C27" s="202"/>
      <c r="D27" s="202">
        <v>70986014</v>
      </c>
      <c r="E27" s="202"/>
      <c r="F27" s="202"/>
      <c r="G27" s="202">
        <f t="shared" si="3"/>
        <v>372882382.27272725</v>
      </c>
      <c r="H27" s="203">
        <v>20</v>
      </c>
      <c r="I27" s="203">
        <f>+H27/100*G27</f>
        <v>74576476.454545453</v>
      </c>
      <c r="J27" s="203"/>
      <c r="K27" s="203"/>
      <c r="L27" s="203"/>
    </row>
    <row r="28" spans="1:16" ht="25.5" customHeight="1">
      <c r="A28" s="178" t="s">
        <v>299</v>
      </c>
      <c r="B28" s="202">
        <v>8222385</v>
      </c>
      <c r="C28" s="202"/>
      <c r="D28" s="202">
        <v>57071879</v>
      </c>
      <c r="E28" s="202"/>
      <c r="F28" s="202"/>
      <c r="G28" s="202">
        <f t="shared" si="3"/>
        <v>249463717</v>
      </c>
      <c r="H28" s="203">
        <v>20</v>
      </c>
      <c r="I28" s="203">
        <f t="shared" ref="I28" si="8">+H28/100*G28</f>
        <v>49892743.400000006</v>
      </c>
      <c r="J28" s="203"/>
      <c r="K28" s="203"/>
      <c r="L28" s="203"/>
    </row>
    <row r="29" spans="1:16" ht="25.5" customHeight="1">
      <c r="A29" s="252" t="s">
        <v>298</v>
      </c>
      <c r="B29" s="253">
        <f>SUM(B26:B28)</f>
        <v>44630788.14302285</v>
      </c>
      <c r="C29" s="253">
        <f>SUM(C26:C28)</f>
        <v>-4940937.1572242677</v>
      </c>
      <c r="D29" s="253">
        <f>SUM(D26:D28)</f>
        <v>146316615</v>
      </c>
      <c r="E29" s="253">
        <f>SUM(E26:E28)</f>
        <v>-6760044</v>
      </c>
      <c r="F29" s="253">
        <f>SUM(F26:F28)</f>
        <v>0</v>
      </c>
      <c r="G29" s="202">
        <f t="shared" si="3"/>
        <v>844829362.57024717</v>
      </c>
      <c r="H29" s="254"/>
      <c r="I29" s="255">
        <f>SUM(I26:I28)</f>
        <v>346952483.1520654</v>
      </c>
      <c r="J29" s="255"/>
      <c r="K29" s="254"/>
      <c r="L29" s="254"/>
      <c r="M29" s="181"/>
    </row>
    <row r="30" spans="1:16" ht="25.5" customHeight="1">
      <c r="A30" s="183" t="s">
        <v>36</v>
      </c>
      <c r="B30" s="205">
        <f t="shared" ref="B30:G30" si="9">SUM(B29,B25)</f>
        <v>3877452961.102181</v>
      </c>
      <c r="C30" s="205">
        <f t="shared" si="9"/>
        <v>-309852149.74602914</v>
      </c>
      <c r="D30" s="205">
        <f t="shared" si="9"/>
        <v>3102496936.4185481</v>
      </c>
      <c r="E30" s="205">
        <f t="shared" si="9"/>
        <v>-150131292</v>
      </c>
      <c r="F30" s="205">
        <f t="shared" si="9"/>
        <v>-11684495.48</v>
      </c>
      <c r="G30" s="205">
        <f t="shared" si="9"/>
        <v>24694437763.637749</v>
      </c>
      <c r="H30" s="204"/>
      <c r="I30" s="204">
        <f>SUM(I29,I25)</f>
        <v>5594976479.010581</v>
      </c>
      <c r="J30" s="204">
        <f>SUM(J29,J25)</f>
        <v>8288380484.6200008</v>
      </c>
      <c r="K30" s="204">
        <f>SUM(K29,K25)</f>
        <v>4144190242.3100004</v>
      </c>
      <c r="L30" s="204">
        <f>SUM(L29,L25)</f>
        <v>1103833753.5485156</v>
      </c>
      <c r="M30" s="181"/>
    </row>
    <row r="31" spans="1:16">
      <c r="B31" s="116"/>
      <c r="C31" s="116"/>
      <c r="D31" s="116"/>
      <c r="E31" s="116"/>
      <c r="F31" s="116"/>
      <c r="G31" s="116"/>
      <c r="H31" s="117"/>
      <c r="I31" s="118"/>
      <c r="J31" s="117"/>
      <c r="K31" s="117"/>
      <c r="M31" s="181"/>
    </row>
  </sheetData>
  <mergeCells count="1">
    <mergeCell ref="A1:M1"/>
  </mergeCells>
  <pageMargins left="0.39370078740157483" right="0.39370078740157483" top="0.74803149606299213" bottom="0.74803149606299213" header="0.31496062992125984" footer="0.31496062992125984"/>
  <pageSetup scale="52" orientation="landscape" r:id="rId1"/>
  <headerFooter>
    <oddHeader>&amp;LANEXO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showGridLines="0" tabSelected="1" topLeftCell="U1" zoomScale="110" zoomScaleNormal="110" zoomScaleSheetLayoutView="100" workbookViewId="0">
      <selection activeCell="Z1" sqref="Z1:AJ59"/>
    </sheetView>
  </sheetViews>
  <sheetFormatPr baseColWidth="10" defaultColWidth="11.42578125" defaultRowHeight="12.75"/>
  <cols>
    <col min="1" max="1" width="37.140625" style="120" customWidth="1"/>
    <col min="2" max="2" width="14.42578125" style="197" customWidth="1"/>
    <col min="3" max="4" width="14.140625" style="199" customWidth="1"/>
    <col min="5" max="10" width="14.140625" style="180" customWidth="1"/>
    <col min="11" max="11" width="15.42578125" style="180" customWidth="1"/>
    <col min="12" max="13" width="12.5703125" style="120" bestFit="1" customWidth="1"/>
    <col min="14" max="14" width="29.42578125" style="120" bestFit="1" customWidth="1"/>
    <col min="15" max="15" width="14.28515625" style="120" customWidth="1"/>
    <col min="16" max="23" width="13.140625" style="120" customWidth="1"/>
    <col min="24" max="24" width="14.5703125" style="120" customWidth="1"/>
    <col min="25" max="25" width="11.42578125" style="120"/>
    <col min="26" max="26" width="30.28515625" style="120" bestFit="1" customWidth="1"/>
    <col min="27" max="37" width="11.42578125" style="120"/>
    <col min="38" max="38" width="29.5703125" style="120" customWidth="1"/>
    <col min="39" max="39" width="13.7109375" style="120" bestFit="1" customWidth="1"/>
    <col min="40" max="41" width="16.85546875" style="120" bestFit="1" customWidth="1"/>
    <col min="42" max="42" width="16.42578125" style="120" bestFit="1" customWidth="1"/>
    <col min="43" max="43" width="11.85546875" style="120" bestFit="1" customWidth="1"/>
    <col min="44" max="44" width="15.42578125" style="120" bestFit="1" customWidth="1"/>
    <col min="45" max="45" width="11.85546875" style="120" bestFit="1" customWidth="1"/>
    <col min="46" max="46" width="16" style="120" bestFit="1" customWidth="1"/>
    <col min="47" max="47" width="16.5703125" style="120" bestFit="1" customWidth="1"/>
    <col min="48" max="48" width="10.42578125" style="120" bestFit="1" customWidth="1"/>
    <col min="49" max="16384" width="11.42578125" style="120"/>
  </cols>
  <sheetData>
    <row r="1" spans="1:48">
      <c r="A1" s="304" t="s">
        <v>422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N1" s="305" t="s">
        <v>423</v>
      </c>
      <c r="O1" s="304"/>
      <c r="P1" s="304"/>
      <c r="Q1" s="304"/>
      <c r="R1" s="304"/>
      <c r="S1" s="304"/>
      <c r="T1" s="304"/>
      <c r="U1" s="304"/>
      <c r="V1" s="304"/>
      <c r="W1" s="304"/>
      <c r="X1" s="304"/>
      <c r="Z1" s="305" t="s">
        <v>424</v>
      </c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L1" s="305" t="s">
        <v>426</v>
      </c>
      <c r="AM1" s="304"/>
      <c r="AN1" s="304"/>
      <c r="AO1" s="304"/>
      <c r="AP1" s="304"/>
      <c r="AQ1" s="304"/>
      <c r="AR1" s="304"/>
      <c r="AS1" s="304"/>
      <c r="AT1" s="304"/>
      <c r="AU1" s="304"/>
      <c r="AV1" s="304"/>
    </row>
    <row r="2" spans="1:48">
      <c r="A2" s="316" t="s">
        <v>88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N2" s="316" t="s">
        <v>88</v>
      </c>
      <c r="O2" s="316"/>
      <c r="P2" s="316"/>
      <c r="Q2" s="316"/>
      <c r="R2" s="316"/>
      <c r="S2" s="316"/>
      <c r="T2" s="316"/>
      <c r="U2" s="316"/>
      <c r="V2" s="316"/>
      <c r="W2" s="316"/>
      <c r="X2" s="316"/>
      <c r="Z2" s="316" t="s">
        <v>88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L2" s="316" t="s">
        <v>88</v>
      </c>
      <c r="AM2" s="316"/>
      <c r="AN2" s="316"/>
      <c r="AO2" s="316"/>
      <c r="AP2" s="316"/>
      <c r="AQ2" s="316"/>
      <c r="AR2" s="316"/>
      <c r="AS2" s="316"/>
      <c r="AT2" s="316"/>
      <c r="AU2" s="316"/>
      <c r="AV2" s="316"/>
    </row>
    <row r="3" spans="1:48" ht="12.75" customHeight="1">
      <c r="A3" s="316" t="s">
        <v>308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N3" s="316" t="s">
        <v>308</v>
      </c>
      <c r="O3" s="316"/>
      <c r="P3" s="316"/>
      <c r="Q3" s="316"/>
      <c r="R3" s="316"/>
      <c r="S3" s="316"/>
      <c r="T3" s="316"/>
      <c r="U3" s="316"/>
      <c r="V3" s="316"/>
      <c r="W3" s="316"/>
      <c r="X3" s="316"/>
      <c r="Z3" s="316" t="s">
        <v>308</v>
      </c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L3" s="316" t="s">
        <v>308</v>
      </c>
      <c r="AM3" s="316"/>
      <c r="AN3" s="316"/>
      <c r="AO3" s="316"/>
      <c r="AP3" s="316"/>
      <c r="AQ3" s="316"/>
      <c r="AR3" s="316"/>
      <c r="AS3" s="316"/>
      <c r="AT3" s="316"/>
      <c r="AU3" s="316"/>
      <c r="AV3" s="316"/>
    </row>
    <row r="4" spans="1:48" ht="12.75" customHeight="1">
      <c r="A4" s="316" t="s">
        <v>327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N4" s="316" t="s">
        <v>350</v>
      </c>
      <c r="O4" s="316"/>
      <c r="P4" s="316"/>
      <c r="Q4" s="316"/>
      <c r="R4" s="316"/>
      <c r="S4" s="316"/>
      <c r="T4" s="316"/>
      <c r="U4" s="316"/>
      <c r="V4" s="316"/>
      <c r="W4" s="316"/>
      <c r="X4" s="316"/>
      <c r="Z4" s="316" t="s">
        <v>351</v>
      </c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L4" s="316" t="s">
        <v>351</v>
      </c>
      <c r="AM4" s="316"/>
      <c r="AN4" s="316"/>
      <c r="AO4" s="316"/>
      <c r="AP4" s="316"/>
      <c r="AQ4" s="316"/>
      <c r="AR4" s="316"/>
      <c r="AS4" s="316"/>
      <c r="AT4" s="316"/>
      <c r="AU4" s="316"/>
      <c r="AV4" s="316"/>
    </row>
    <row r="5" spans="1:48" ht="13.5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48" ht="47.25" customHeight="1">
      <c r="A6" s="273" t="s">
        <v>206</v>
      </c>
      <c r="B6" s="267" t="s">
        <v>207</v>
      </c>
      <c r="C6" s="268" t="s">
        <v>208</v>
      </c>
      <c r="D6" s="268" t="s">
        <v>209</v>
      </c>
      <c r="E6" s="268" t="s">
        <v>210</v>
      </c>
      <c r="F6" s="268" t="s">
        <v>211</v>
      </c>
      <c r="G6" s="268" t="s">
        <v>212</v>
      </c>
      <c r="H6" s="268" t="s">
        <v>213</v>
      </c>
      <c r="I6" s="268" t="s">
        <v>309</v>
      </c>
      <c r="J6" s="268" t="s">
        <v>326</v>
      </c>
      <c r="K6" s="272" t="s">
        <v>153</v>
      </c>
      <c r="N6" s="273" t="s">
        <v>206</v>
      </c>
      <c r="O6" s="267" t="s">
        <v>207</v>
      </c>
      <c r="P6" s="268" t="s">
        <v>208</v>
      </c>
      <c r="Q6" s="268" t="s">
        <v>209</v>
      </c>
      <c r="R6" s="268" t="s">
        <v>210</v>
      </c>
      <c r="S6" s="268" t="s">
        <v>328</v>
      </c>
      <c r="T6" s="268" t="s">
        <v>212</v>
      </c>
      <c r="U6" s="268" t="s">
        <v>213</v>
      </c>
      <c r="V6" s="268" t="s">
        <v>329</v>
      </c>
      <c r="W6" s="268" t="s">
        <v>330</v>
      </c>
      <c r="X6" s="272" t="s">
        <v>153</v>
      </c>
      <c r="Z6" s="273" t="s">
        <v>206</v>
      </c>
      <c r="AA6" s="267" t="s">
        <v>207</v>
      </c>
      <c r="AB6" s="268" t="s">
        <v>208</v>
      </c>
      <c r="AC6" s="268" t="s">
        <v>209</v>
      </c>
      <c r="AD6" s="268" t="s">
        <v>210</v>
      </c>
      <c r="AE6" s="268" t="s">
        <v>328</v>
      </c>
      <c r="AF6" s="268" t="s">
        <v>212</v>
      </c>
      <c r="AG6" s="268" t="s">
        <v>213</v>
      </c>
      <c r="AH6" s="268" t="s">
        <v>329</v>
      </c>
      <c r="AI6" s="268" t="s">
        <v>330</v>
      </c>
      <c r="AJ6" s="272" t="s">
        <v>153</v>
      </c>
      <c r="AL6" s="273" t="s">
        <v>206</v>
      </c>
      <c r="AM6" s="267" t="s">
        <v>207</v>
      </c>
      <c r="AN6" s="268" t="s">
        <v>208</v>
      </c>
      <c r="AO6" s="268" t="s">
        <v>209</v>
      </c>
      <c r="AP6" s="268" t="s">
        <v>210</v>
      </c>
      <c r="AQ6" s="268" t="s">
        <v>328</v>
      </c>
      <c r="AR6" s="268" t="s">
        <v>212</v>
      </c>
      <c r="AS6" s="268" t="s">
        <v>213</v>
      </c>
      <c r="AT6" s="268" t="s">
        <v>329</v>
      </c>
      <c r="AU6" s="268" t="s">
        <v>330</v>
      </c>
      <c r="AV6" s="272" t="s">
        <v>153</v>
      </c>
    </row>
    <row r="7" spans="1:48">
      <c r="A7" s="269" t="s">
        <v>1</v>
      </c>
      <c r="B7" s="274">
        <f>ROUND(IF('PART PEF2022'!L$19&lt;1,'CALCULO GARANTIA'!H6*'PART PEF2022'!I$19,'CALCULO GARANTIA'!U6+'CALCULO GARANTIA'!I6),2)</f>
        <v>4848154.72</v>
      </c>
      <c r="C7" s="192">
        <f>ROUND(+IF('PART PEF2022'!L$20&lt;1,'CALCULO GARANTIA'!J6*'PART PEF2022'!I$20,'CALCULO GARANTIA'!V6+'CALCULO GARANTIA'!K6),2)</f>
        <v>683445.18</v>
      </c>
      <c r="D7" s="201">
        <f>ROUND(+'PART PEF2022'!I$26*'Art.14 Frac.III'!R5,2)</f>
        <v>4506475.07</v>
      </c>
      <c r="E7" s="192">
        <f>ROUND(+IF('PART PEF2022'!L$21&lt;1,'CALCULO GARANTIA'!L6*'PART PEF2022'!I$21,'CALCULO GARANTIA'!W6+'CALCULO GARANTIA'!M6),2)</f>
        <v>143649.23000000001</v>
      </c>
      <c r="F7" s="192">
        <f>ROUND(+IF('PART PEF2022'!L$22&lt;1,'CALCULO GARANTIA'!N6*'PART PEF2022'!I$22,'CALCULO GARANTIA'!X6+'CALCULO GARANTIA'!O6),2)</f>
        <v>273024.01</v>
      </c>
      <c r="G7" s="192">
        <f>ROUND(+IF('PART PEF2022'!L$23&lt;1,'CALCULO GARANTIA'!P6*'PART PEF2022'!I$23,'CALCULO GARANTIA'!Y6+'CALCULO GARANTIA'!Q6),2)</f>
        <v>142762.57</v>
      </c>
      <c r="H7" s="192">
        <f>ROUND(+IF('PART PEF2022'!L$24&lt;1,'CALCULO GARANTIA'!R6*'PART PEF2022'!I$24,'CALCULO GARANTIA'!Z6+'CALCULO GARANTIA'!S6),2)</f>
        <v>26049.65</v>
      </c>
      <c r="I7" s="192">
        <f>+ROUND('COEF Art 14 F II'!L7,2)</f>
        <v>42802.94</v>
      </c>
      <c r="J7" s="192">
        <f>+'ISR BI'!D4</f>
        <v>8170.24</v>
      </c>
      <c r="K7" s="270">
        <f>SUM(B7:J7)</f>
        <v>10674533.609999999</v>
      </c>
      <c r="N7" s="269" t="s">
        <v>1</v>
      </c>
      <c r="O7" s="274">
        <v>4823594.5178066157</v>
      </c>
      <c r="P7" s="192">
        <v>678700.61146775878</v>
      </c>
      <c r="Q7" s="201">
        <v>5366969.394518815</v>
      </c>
      <c r="R7" s="192">
        <v>138830.42388228179</v>
      </c>
      <c r="S7" s="192">
        <v>236252.30747663134</v>
      </c>
      <c r="T7" s="192">
        <v>142751.65972125719</v>
      </c>
      <c r="U7" s="192">
        <v>26048.524278021479</v>
      </c>
      <c r="V7" s="192">
        <v>42777.18373768466</v>
      </c>
      <c r="W7" s="192">
        <v>7700.2073810303718</v>
      </c>
      <c r="X7" s="270">
        <f>SUM(O7:W7)</f>
        <v>11463624.830270097</v>
      </c>
      <c r="Z7" s="269" t="s">
        <v>1</v>
      </c>
      <c r="AA7" s="281">
        <f>+B7-O7</f>
        <v>24560.202193384059</v>
      </c>
      <c r="AB7" s="281">
        <f t="shared" ref="AB7:AI22" si="0">+C7-P7</f>
        <v>4744.5685322412755</v>
      </c>
      <c r="AC7" s="281">
        <f t="shared" si="0"/>
        <v>-860494.32451881468</v>
      </c>
      <c r="AD7" s="281">
        <f t="shared" si="0"/>
        <v>4818.8061177182244</v>
      </c>
      <c r="AE7" s="281">
        <f t="shared" si="0"/>
        <v>36771.702523368673</v>
      </c>
      <c r="AF7" s="281">
        <f t="shared" si="0"/>
        <v>10.910278742812807</v>
      </c>
      <c r="AG7" s="281">
        <f t="shared" si="0"/>
        <v>1.1257219785220514</v>
      </c>
      <c r="AH7" s="281">
        <f t="shared" si="0"/>
        <v>25.75626231534261</v>
      </c>
      <c r="AI7" s="281">
        <f t="shared" si="0"/>
        <v>470.03261896962795</v>
      </c>
      <c r="AJ7" s="308">
        <f>SUM(AA7:AI7)</f>
        <v>-789091.22027009621</v>
      </c>
      <c r="AL7" s="269" t="s">
        <v>1</v>
      </c>
      <c r="AM7" s="281">
        <f>+AA7/6</f>
        <v>4093.3670322306766</v>
      </c>
      <c r="AN7" s="281">
        <f t="shared" ref="AN7:AU22" si="1">+AB7/6</f>
        <v>790.76142204021255</v>
      </c>
      <c r="AO7" s="281">
        <f t="shared" si="1"/>
        <v>-143415.72075313577</v>
      </c>
      <c r="AP7" s="281">
        <f t="shared" si="1"/>
        <v>803.13435295303736</v>
      </c>
      <c r="AQ7" s="281">
        <f t="shared" si="1"/>
        <v>6128.6170872281118</v>
      </c>
      <c r="AR7" s="281">
        <f t="shared" si="1"/>
        <v>1.818379790468801</v>
      </c>
      <c r="AS7" s="281">
        <f t="shared" si="1"/>
        <v>0.18762032975367524</v>
      </c>
      <c r="AT7" s="281">
        <f t="shared" si="1"/>
        <v>4.2927103858904347</v>
      </c>
      <c r="AU7" s="281">
        <f t="shared" si="1"/>
        <v>78.338769828271325</v>
      </c>
      <c r="AV7" s="308">
        <f>SUM(AM7:AU7)</f>
        <v>-131515.20337834937</v>
      </c>
    </row>
    <row r="8" spans="1:48">
      <c r="A8" s="269" t="s">
        <v>2</v>
      </c>
      <c r="B8" s="274">
        <f>ROUND(IF('PART PEF2022'!L$19&lt;1,'CALCULO GARANTIA'!H7*'PART PEF2022'!I$19,'CALCULO GARANTIA'!U7+'CALCULO GARANTIA'!I7),2)</f>
        <v>9261483.1600000001</v>
      </c>
      <c r="C8" s="192">
        <f>ROUND(+IF('PART PEF2022'!L$20&lt;1,'CALCULO GARANTIA'!J7*'PART PEF2022'!I$20,'CALCULO GARANTIA'!V7+'CALCULO GARANTIA'!K7),2)</f>
        <v>1303608.54</v>
      </c>
      <c r="D8" s="201">
        <f>ROUND(+'PART PEF2022'!I$26*'Art.14 Frac.III'!R6,2)</f>
        <v>4530647.6100000003</v>
      </c>
      <c r="E8" s="192">
        <f>ROUND(+IF('PART PEF2022'!L$21&lt;1,'CALCULO GARANTIA'!L7*'PART PEF2022'!I$21,'CALCULO GARANTIA'!W7+'CALCULO GARANTIA'!M7),2)</f>
        <v>276196.83</v>
      </c>
      <c r="F8" s="192">
        <f>ROUND(+IF('PART PEF2022'!L$22&lt;1,'CALCULO GARANTIA'!N7*'PART PEF2022'!I$22,'CALCULO GARANTIA'!X7+'CALCULO GARANTIA'!O7),2)</f>
        <v>521692.64</v>
      </c>
      <c r="G8" s="192">
        <f>ROUND(+IF('PART PEF2022'!L$23&lt;1,'CALCULO GARANTIA'!P7*'PART PEF2022'!I$23,'CALCULO GARANTIA'!Y7+'CALCULO GARANTIA'!Q7),2)</f>
        <v>271996.26</v>
      </c>
      <c r="H8" s="192">
        <f>ROUND(+IF('PART PEF2022'!L$24&lt;1,'CALCULO GARANTIA'!R7*'PART PEF2022'!I$24,'CALCULO GARANTIA'!Z7+'CALCULO GARANTIA'!S7),2)</f>
        <v>50030.52</v>
      </c>
      <c r="I8" s="192">
        <f>+ROUND('COEF Art 14 F II'!L8,2)</f>
        <v>56160.46</v>
      </c>
      <c r="J8" s="192">
        <f>+'ISR BI'!D5</f>
        <v>7679.66</v>
      </c>
      <c r="K8" s="270">
        <f t="shared" ref="K8:K58" si="2">SUM(B8:J8)</f>
        <v>16279495.68</v>
      </c>
      <c r="N8" s="269" t="s">
        <v>2</v>
      </c>
      <c r="O8" s="274">
        <v>9207917.8068214525</v>
      </c>
      <c r="P8" s="192">
        <v>1293327.307762492</v>
      </c>
      <c r="Q8" s="201">
        <v>4251752.5866075344</v>
      </c>
      <c r="R8" s="192">
        <v>266258.31504282658</v>
      </c>
      <c r="S8" s="192">
        <v>445380.58406881371</v>
      </c>
      <c r="T8" s="192">
        <v>271932.90582278697</v>
      </c>
      <c r="U8" s="192">
        <v>50023.986418724082</v>
      </c>
      <c r="V8" s="192">
        <v>56011.033223146122</v>
      </c>
      <c r="W8" s="192">
        <v>5534.1571010045373</v>
      </c>
      <c r="X8" s="270">
        <f t="shared" ref="X8:X57" si="3">SUM(O8:W8)</f>
        <v>15848138.682868784</v>
      </c>
      <c r="Z8" s="269" t="s">
        <v>2</v>
      </c>
      <c r="AA8" s="281">
        <f t="shared" ref="AA8:AA57" si="4">+B8-O8</f>
        <v>53565.353178547695</v>
      </c>
      <c r="AB8" s="281">
        <f t="shared" si="0"/>
        <v>10281.232237508055</v>
      </c>
      <c r="AC8" s="281">
        <f t="shared" si="0"/>
        <v>278895.0233924659</v>
      </c>
      <c r="AD8" s="281">
        <f t="shared" si="0"/>
        <v>9938.5149571734364</v>
      </c>
      <c r="AE8" s="281">
        <f t="shared" si="0"/>
        <v>76312.055931186303</v>
      </c>
      <c r="AF8" s="281">
        <f t="shared" si="0"/>
        <v>63.354177213041112</v>
      </c>
      <c r="AG8" s="281">
        <f t="shared" si="0"/>
        <v>6.5335812759149121</v>
      </c>
      <c r="AH8" s="281">
        <f t="shared" si="0"/>
        <v>149.42677685387753</v>
      </c>
      <c r="AI8" s="281">
        <f t="shared" si="0"/>
        <v>2145.5028989954626</v>
      </c>
      <c r="AJ8" s="308">
        <f t="shared" ref="AJ8:AJ57" si="5">SUM(AA8:AI8)</f>
        <v>431356.99713121966</v>
      </c>
      <c r="AL8" s="269" t="s">
        <v>2</v>
      </c>
      <c r="AM8" s="281">
        <f t="shared" ref="AM8:AM57" si="6">+AA8/6</f>
        <v>8927.5588630912825</v>
      </c>
      <c r="AN8" s="281">
        <f t="shared" si="1"/>
        <v>1713.5387062513425</v>
      </c>
      <c r="AO8" s="281">
        <f t="shared" si="1"/>
        <v>46482.503898744319</v>
      </c>
      <c r="AP8" s="281">
        <f t="shared" si="1"/>
        <v>1656.419159528906</v>
      </c>
      <c r="AQ8" s="281">
        <f t="shared" si="1"/>
        <v>12718.675988531051</v>
      </c>
      <c r="AR8" s="281">
        <f t="shared" si="1"/>
        <v>10.559029535506852</v>
      </c>
      <c r="AS8" s="281">
        <f t="shared" si="1"/>
        <v>1.0889302126524854</v>
      </c>
      <c r="AT8" s="281">
        <f t="shared" si="1"/>
        <v>24.904462808979588</v>
      </c>
      <c r="AU8" s="281">
        <f t="shared" si="1"/>
        <v>357.58381649924377</v>
      </c>
      <c r="AV8" s="308">
        <f t="shared" ref="AV8:AV58" si="7">SUM(AM8:AU8)</f>
        <v>71892.832855203276</v>
      </c>
    </row>
    <row r="9" spans="1:48">
      <c r="A9" s="269" t="s">
        <v>146</v>
      </c>
      <c r="B9" s="274">
        <f>ROUND(IF('PART PEF2022'!L$19&lt;1,'CALCULO GARANTIA'!H8*'PART PEF2022'!I$19,'CALCULO GARANTIA'!U8+'CALCULO GARANTIA'!I8),2)</f>
        <v>9926345.4100000001</v>
      </c>
      <c r="C9" s="192">
        <f>ROUND(+IF('PART PEF2022'!L$20&lt;1,'CALCULO GARANTIA'!J8*'PART PEF2022'!I$20,'CALCULO GARANTIA'!V8+'CALCULO GARANTIA'!K8),2)</f>
        <v>1403466.49</v>
      </c>
      <c r="D9" s="201">
        <f>ROUND(+'PART PEF2022'!I$26*'Art.14 Frac.III'!R7,2)</f>
        <v>2108596.9</v>
      </c>
      <c r="E9" s="192">
        <f>ROUND(+IF('PART PEF2022'!L$21&lt;1,'CALCULO GARANTIA'!L8*'PART PEF2022'!I$21,'CALCULO GARANTIA'!W8+'CALCULO GARANTIA'!M8),2)</f>
        <v>290389.07</v>
      </c>
      <c r="F9" s="192">
        <f>ROUND(+IF('PART PEF2022'!L$22&lt;1,'CALCULO GARANTIA'!N8*'PART PEF2022'!I$22,'CALCULO GARANTIA'!X8+'CALCULO GARANTIA'!O8),2)</f>
        <v>558726.81999999995</v>
      </c>
      <c r="G9" s="192">
        <f>ROUND(+IF('PART PEF2022'!L$23&lt;1,'CALCULO GARANTIA'!P8*'PART PEF2022'!I$23,'CALCULO GARANTIA'!Y8+'CALCULO GARANTIA'!Q8),2)</f>
        <v>293813.74</v>
      </c>
      <c r="H9" s="192">
        <f>ROUND(+IF('PART PEF2022'!L$24&lt;1,'CALCULO GARANTIA'!R8*'PART PEF2022'!I$24,'CALCULO GARANTIA'!Z8+'CALCULO GARANTIA'!S8),2)</f>
        <v>52775.92</v>
      </c>
      <c r="I9" s="192">
        <f>+ROUND('COEF Art 14 F II'!L9,2)</f>
        <v>49156.87</v>
      </c>
      <c r="J9" s="192">
        <f>+'ISR BI'!D6</f>
        <v>439.35</v>
      </c>
      <c r="K9" s="270">
        <f t="shared" si="2"/>
        <v>14683710.57</v>
      </c>
      <c r="N9" s="269" t="s">
        <v>331</v>
      </c>
      <c r="O9" s="274">
        <v>9885048.9394568354</v>
      </c>
      <c r="P9" s="192">
        <v>1395455.3213350209</v>
      </c>
      <c r="Q9" s="201">
        <v>2137037.374501836</v>
      </c>
      <c r="R9" s="192">
        <v>282001.26184599858</v>
      </c>
      <c r="S9" s="192">
        <v>495061.71772611741</v>
      </c>
      <c r="T9" s="192">
        <v>293812.61583195586</v>
      </c>
      <c r="U9" s="192">
        <v>52776.037981205081</v>
      </c>
      <c r="V9" s="192">
        <v>49156.331312724833</v>
      </c>
      <c r="W9" s="192">
        <v>633.65068453122365</v>
      </c>
      <c r="X9" s="270">
        <f t="shared" si="3"/>
        <v>14590983.250676226</v>
      </c>
      <c r="Z9" s="269" t="s">
        <v>331</v>
      </c>
      <c r="AA9" s="281">
        <f t="shared" si="4"/>
        <v>41296.47054316476</v>
      </c>
      <c r="AB9" s="281">
        <f t="shared" si="0"/>
        <v>8011.1686649790499</v>
      </c>
      <c r="AC9" s="281">
        <f t="shared" si="0"/>
        <v>-28440.474501836114</v>
      </c>
      <c r="AD9" s="281">
        <f t="shared" si="0"/>
        <v>8387.8081540014246</v>
      </c>
      <c r="AE9" s="281">
        <f t="shared" si="0"/>
        <v>63665.102273882541</v>
      </c>
      <c r="AF9" s="281">
        <f t="shared" si="0"/>
        <v>1.1241680441307835</v>
      </c>
      <c r="AG9" s="281">
        <f t="shared" si="0"/>
        <v>-0.11798120508319698</v>
      </c>
      <c r="AH9" s="281">
        <f t="shared" si="0"/>
        <v>0.53868727516965009</v>
      </c>
      <c r="AI9" s="281">
        <f t="shared" si="0"/>
        <v>-194.30068453122362</v>
      </c>
      <c r="AJ9" s="308">
        <f t="shared" si="5"/>
        <v>92727.31932377466</v>
      </c>
      <c r="AL9" s="269" t="s">
        <v>331</v>
      </c>
      <c r="AM9" s="281">
        <f t="shared" si="6"/>
        <v>6882.74509052746</v>
      </c>
      <c r="AN9" s="281">
        <f t="shared" si="1"/>
        <v>1335.1947774965083</v>
      </c>
      <c r="AO9" s="281">
        <f t="shared" si="1"/>
        <v>-4740.0790836393526</v>
      </c>
      <c r="AP9" s="281">
        <f t="shared" si="1"/>
        <v>1397.9680256669042</v>
      </c>
      <c r="AQ9" s="281">
        <f t="shared" si="1"/>
        <v>10610.850378980424</v>
      </c>
      <c r="AR9" s="281">
        <f t="shared" si="1"/>
        <v>0.18736134068846391</v>
      </c>
      <c r="AS9" s="281">
        <f t="shared" si="1"/>
        <v>-1.9663534180532832E-2</v>
      </c>
      <c r="AT9" s="281">
        <f t="shared" si="1"/>
        <v>8.978121252827502E-2</v>
      </c>
      <c r="AU9" s="281">
        <f t="shared" si="1"/>
        <v>-32.383447421870606</v>
      </c>
      <c r="AV9" s="308">
        <f t="shared" si="7"/>
        <v>15454.553220629108</v>
      </c>
    </row>
    <row r="10" spans="1:48">
      <c r="A10" s="269" t="s">
        <v>3</v>
      </c>
      <c r="B10" s="274">
        <f>ROUND(IF('PART PEF2022'!L$19&lt;1,'CALCULO GARANTIA'!H9*'PART PEF2022'!I$19,'CALCULO GARANTIA'!U9+'CALCULO GARANTIA'!I9),2)</f>
        <v>28945297.010000002</v>
      </c>
      <c r="C10" s="192">
        <f>ROUND(+IF('PART PEF2022'!L$20&lt;1,'CALCULO GARANTIA'!J9*'PART PEF2022'!I$20,'CALCULO GARANTIA'!V9+'CALCULO GARANTIA'!K9),2)</f>
        <v>4138729.86</v>
      </c>
      <c r="D10" s="201">
        <f>ROUND(+'PART PEF2022'!I$26*'Art.14 Frac.III'!R8,2)</f>
        <v>4464763.0599999996</v>
      </c>
      <c r="E10" s="192">
        <f>ROUND(+IF('PART PEF2022'!L$21&lt;1,'CALCULO GARANTIA'!L9*'PART PEF2022'!I$21,'CALCULO GARANTIA'!W9+'CALCULO GARANTIA'!M9),2)</f>
        <v>805273.93</v>
      </c>
      <c r="F10" s="192">
        <f>ROUND(+IF('PART PEF2022'!L$22&lt;1,'CALCULO GARANTIA'!N9*'PART PEF2022'!I$22,'CALCULO GARANTIA'!X9+'CALCULO GARANTIA'!O9),2)</f>
        <v>1626180.34</v>
      </c>
      <c r="G10" s="192">
        <f>ROUND(+IF('PART PEF2022'!L$23&lt;1,'CALCULO GARANTIA'!P9*'PART PEF2022'!I$23,'CALCULO GARANTIA'!Y9+'CALCULO GARANTIA'!Q9),2)</f>
        <v>873638.95</v>
      </c>
      <c r="H10" s="192">
        <f>ROUND(+IF('PART PEF2022'!L$24&lt;1,'CALCULO GARANTIA'!R9*'PART PEF2022'!I$24,'CALCULO GARANTIA'!Z9+'CALCULO GARANTIA'!S9),2)</f>
        <v>147663.13</v>
      </c>
      <c r="I10" s="192">
        <f>+ROUND('COEF Art 14 F II'!L10,2)</f>
        <v>476187.8</v>
      </c>
      <c r="J10" s="192">
        <f>+'ISR BI'!D7</f>
        <v>569769.51</v>
      </c>
      <c r="K10" s="270">
        <f t="shared" si="2"/>
        <v>42047503.590000004</v>
      </c>
      <c r="N10" s="269" t="s">
        <v>3</v>
      </c>
      <c r="O10" s="274">
        <v>29060574.41299358</v>
      </c>
      <c r="P10" s="192">
        <v>4157203.6468852279</v>
      </c>
      <c r="Q10" s="201">
        <v>5550078.5031737601</v>
      </c>
      <c r="R10" s="192">
        <v>795879.31353786914</v>
      </c>
      <c r="S10" s="192">
        <v>1612734.3941904879</v>
      </c>
      <c r="T10" s="192">
        <v>875133.50941201905</v>
      </c>
      <c r="U10" s="192">
        <v>147887.89516764478</v>
      </c>
      <c r="V10" s="192">
        <v>480390.89871389122</v>
      </c>
      <c r="W10" s="192">
        <v>606319.49822526309</v>
      </c>
      <c r="X10" s="270">
        <f t="shared" si="3"/>
        <v>43286202.072299741</v>
      </c>
      <c r="Z10" s="269" t="s">
        <v>3</v>
      </c>
      <c r="AA10" s="281">
        <f t="shared" si="4"/>
        <v>-115277.40299357846</v>
      </c>
      <c r="AB10" s="281">
        <f t="shared" si="0"/>
        <v>-18473.786885228008</v>
      </c>
      <c r="AC10" s="281">
        <f t="shared" si="0"/>
        <v>-1085315.4431737605</v>
      </c>
      <c r="AD10" s="281">
        <f t="shared" si="0"/>
        <v>9394.6164621309144</v>
      </c>
      <c r="AE10" s="281">
        <f t="shared" si="0"/>
        <v>13445.945809512166</v>
      </c>
      <c r="AF10" s="281">
        <f t="shared" si="0"/>
        <v>-1494.5594120190945</v>
      </c>
      <c r="AG10" s="281">
        <f t="shared" si="0"/>
        <v>-224.76516764477128</v>
      </c>
      <c r="AH10" s="281">
        <f t="shared" si="0"/>
        <v>-4203.0987138912315</v>
      </c>
      <c r="AI10" s="281">
        <f t="shared" si="0"/>
        <v>-36549.988225263078</v>
      </c>
      <c r="AJ10" s="308">
        <f t="shared" si="5"/>
        <v>-1238698.4822997418</v>
      </c>
      <c r="AL10" s="269" t="s">
        <v>3</v>
      </c>
      <c r="AM10" s="281">
        <f t="shared" si="6"/>
        <v>-19212.900498929743</v>
      </c>
      <c r="AN10" s="281">
        <f t="shared" si="1"/>
        <v>-3078.9644808713347</v>
      </c>
      <c r="AO10" s="281">
        <f t="shared" si="1"/>
        <v>-180885.90719562676</v>
      </c>
      <c r="AP10" s="281">
        <f t="shared" si="1"/>
        <v>1565.7694103551523</v>
      </c>
      <c r="AQ10" s="281">
        <f t="shared" si="1"/>
        <v>2240.9909682520279</v>
      </c>
      <c r="AR10" s="281">
        <f t="shared" si="1"/>
        <v>-249.09323533651573</v>
      </c>
      <c r="AS10" s="281">
        <f t="shared" si="1"/>
        <v>-37.460861274128547</v>
      </c>
      <c r="AT10" s="281">
        <f t="shared" si="1"/>
        <v>-700.51645231520524</v>
      </c>
      <c r="AU10" s="281">
        <f t="shared" si="1"/>
        <v>-6091.6647042105133</v>
      </c>
      <c r="AV10" s="308">
        <f t="shared" si="7"/>
        <v>-206449.74704995699</v>
      </c>
    </row>
    <row r="11" spans="1:48">
      <c r="A11" s="269" t="s">
        <v>147</v>
      </c>
      <c r="B11" s="274">
        <f>ROUND(IF('PART PEF2022'!L$19&lt;1,'CALCULO GARANTIA'!H10*'PART PEF2022'!I$19,'CALCULO GARANTIA'!U10+'CALCULO GARANTIA'!I10),2)</f>
        <v>33984675.479999997</v>
      </c>
      <c r="C11" s="192">
        <f>ROUND(+IF('PART PEF2022'!L$20&lt;1,'CALCULO GARANTIA'!J10*'PART PEF2022'!I$20,'CALCULO GARANTIA'!V10+'CALCULO GARANTIA'!K10),2)</f>
        <v>4793449.4800000004</v>
      </c>
      <c r="D11" s="201">
        <f>ROUND(+'PART PEF2022'!I$26*'Art.14 Frac.III'!R9,2)</f>
        <v>1299375.8999999999</v>
      </c>
      <c r="E11" s="192">
        <f>ROUND(+IF('PART PEF2022'!L$21&lt;1,'CALCULO GARANTIA'!L10*'PART PEF2022'!I$21,'CALCULO GARANTIA'!W10+'CALCULO GARANTIA'!M10),2)</f>
        <v>1004598.06</v>
      </c>
      <c r="F11" s="192">
        <f>ROUND(+IF('PART PEF2022'!L$22&lt;1,'CALCULO GARANTIA'!N10*'PART PEF2022'!I$22,'CALCULO GARANTIA'!X10+'CALCULO GARANTIA'!O10),2)</f>
        <v>1913673.82</v>
      </c>
      <c r="G11" s="192">
        <f>ROUND(+IF('PART PEF2022'!L$23&lt;1,'CALCULO GARANTIA'!P10*'PART PEF2022'!I$23,'CALCULO GARANTIA'!Y10+'CALCULO GARANTIA'!Q10),2)</f>
        <v>1001697.74</v>
      </c>
      <c r="H11" s="192">
        <f>ROUND(+IF('PART PEF2022'!L$24&lt;1,'CALCULO GARANTIA'!R10*'PART PEF2022'!I$24,'CALCULO GARANTIA'!Z10+'CALCULO GARANTIA'!S10),2)</f>
        <v>182249.35</v>
      </c>
      <c r="I11" s="192">
        <f>+ROUND('COEF Art 14 F II'!L11,2)</f>
        <v>287561.87</v>
      </c>
      <c r="J11" s="192">
        <f>+'ISR BI'!D8</f>
        <v>83470.929999999993</v>
      </c>
      <c r="K11" s="270">
        <f t="shared" si="2"/>
        <v>44550752.629999995</v>
      </c>
      <c r="N11" s="269" t="s">
        <v>332</v>
      </c>
      <c r="O11" s="274">
        <v>33836074.344476029</v>
      </c>
      <c r="P11" s="192">
        <v>4764309.6516555957</v>
      </c>
      <c r="Q11" s="201">
        <v>3183735.3949469277</v>
      </c>
      <c r="R11" s="192">
        <v>971761.08711665566</v>
      </c>
      <c r="S11" s="192">
        <v>1668003.2403345159</v>
      </c>
      <c r="T11" s="192">
        <v>1001841.4514884311</v>
      </c>
      <c r="U11" s="192">
        <v>182268.24282821827</v>
      </c>
      <c r="V11" s="192">
        <v>287939.98093330179</v>
      </c>
      <c r="W11" s="192">
        <v>59259.389121966567</v>
      </c>
      <c r="X11" s="270">
        <f t="shared" si="3"/>
        <v>45955192.782901645</v>
      </c>
      <c r="Z11" s="269" t="s">
        <v>332</v>
      </c>
      <c r="AA11" s="281">
        <f t="shared" si="4"/>
        <v>148601.13552396744</v>
      </c>
      <c r="AB11" s="281">
        <f t="shared" si="0"/>
        <v>29139.828344404697</v>
      </c>
      <c r="AC11" s="281">
        <f t="shared" si="0"/>
        <v>-1884359.4949469278</v>
      </c>
      <c r="AD11" s="281">
        <f t="shared" si="0"/>
        <v>32836.972883344395</v>
      </c>
      <c r="AE11" s="281">
        <f t="shared" si="0"/>
        <v>245670.57966548414</v>
      </c>
      <c r="AF11" s="281">
        <f t="shared" si="0"/>
        <v>-143.71148843108676</v>
      </c>
      <c r="AG11" s="281">
        <f t="shared" si="0"/>
        <v>-18.892828218260547</v>
      </c>
      <c r="AH11" s="281">
        <f t="shared" si="0"/>
        <v>-378.11093330179574</v>
      </c>
      <c r="AI11" s="281">
        <f t="shared" si="0"/>
        <v>24211.540878033426</v>
      </c>
      <c r="AJ11" s="308">
        <f t="shared" si="5"/>
        <v>-1404440.1529016446</v>
      </c>
      <c r="AL11" s="269" t="s">
        <v>332</v>
      </c>
      <c r="AM11" s="281">
        <f t="shared" si="6"/>
        <v>24766.855920661241</v>
      </c>
      <c r="AN11" s="281">
        <f t="shared" si="1"/>
        <v>4856.6380574007826</v>
      </c>
      <c r="AO11" s="281">
        <f t="shared" si="1"/>
        <v>-314059.91582448798</v>
      </c>
      <c r="AP11" s="281">
        <f t="shared" si="1"/>
        <v>5472.8288138907328</v>
      </c>
      <c r="AQ11" s="281">
        <f t="shared" si="1"/>
        <v>40945.096610914021</v>
      </c>
      <c r="AR11" s="281">
        <f t="shared" si="1"/>
        <v>-23.951914738514461</v>
      </c>
      <c r="AS11" s="281">
        <f t="shared" si="1"/>
        <v>-3.1488047030434245</v>
      </c>
      <c r="AT11" s="281">
        <f t="shared" si="1"/>
        <v>-63.018488883632621</v>
      </c>
      <c r="AU11" s="281">
        <f t="shared" si="1"/>
        <v>4035.2568130055711</v>
      </c>
      <c r="AV11" s="308">
        <f t="shared" si="7"/>
        <v>-234073.35881694083</v>
      </c>
    </row>
    <row r="12" spans="1:48">
      <c r="A12" s="269" t="s">
        <v>4</v>
      </c>
      <c r="B12" s="274">
        <f>ROUND(IF('PART PEF2022'!L$19&lt;1,'CALCULO GARANTIA'!H11*'PART PEF2022'!I$19,'CALCULO GARANTIA'!U11+'CALCULO GARANTIA'!I11),2)</f>
        <v>276801859.93000001</v>
      </c>
      <c r="C12" s="192">
        <f>ROUND(+IF('PART PEF2022'!L$20&lt;1,'CALCULO GARANTIA'!J11*'PART PEF2022'!I$20,'CALCULO GARANTIA'!V11+'CALCULO GARANTIA'!K11),2)</f>
        <v>40342598.229999997</v>
      </c>
      <c r="D12" s="201">
        <f>ROUND(+'PART PEF2022'!I$26*'Art.14 Frac.III'!R10,2)</f>
        <v>10432940.140000001</v>
      </c>
      <c r="E12" s="192">
        <f>ROUND(+IF('PART PEF2022'!L$21&lt;1,'CALCULO GARANTIA'!L11*'PART PEF2022'!I$21,'CALCULO GARANTIA'!W11+'CALCULO GARANTIA'!M11),2)</f>
        <v>7014430.29</v>
      </c>
      <c r="F12" s="192">
        <f>ROUND(+IF('PART PEF2022'!L$22&lt;1,'CALCULO GARANTIA'!N11*'PART PEF2022'!I$22,'CALCULO GARANTIA'!X11+'CALCULO GARANTIA'!O11),2)</f>
        <v>15500259.1</v>
      </c>
      <c r="G12" s="192">
        <f>ROUND(+IF('PART PEF2022'!L$23&lt;1,'CALCULO GARANTIA'!P11*'PART PEF2022'!I$23,'CALCULO GARANTIA'!Y11+'CALCULO GARANTIA'!Q11),2)</f>
        <v>8633632.1199999992</v>
      </c>
      <c r="H12" s="192">
        <f>ROUND(+IF('PART PEF2022'!L$24&lt;1,'CALCULO GARANTIA'!R11*'PART PEF2022'!I$24,'CALCULO GARANTIA'!Z11+'CALCULO GARANTIA'!S11),2)</f>
        <v>1309033.42</v>
      </c>
      <c r="I12" s="192">
        <f>+ROUND('COEF Art 14 F II'!L12,2)</f>
        <v>7965209.5199999996</v>
      </c>
      <c r="J12" s="192">
        <f>+'ISR BI'!D9</f>
        <v>6703812.6200000001</v>
      </c>
      <c r="K12" s="270">
        <f t="shared" si="2"/>
        <v>374703775.37000006</v>
      </c>
      <c r="N12" s="269" t="s">
        <v>4</v>
      </c>
      <c r="O12" s="274">
        <v>277120773.34100789</v>
      </c>
      <c r="P12" s="192">
        <v>40417122.850713685</v>
      </c>
      <c r="Q12" s="201">
        <v>10730306.362771869</v>
      </c>
      <c r="R12" s="192">
        <v>7190264.0467416923</v>
      </c>
      <c r="S12" s="192">
        <v>16893235.62134815</v>
      </c>
      <c r="T12" s="192">
        <v>8622391.0439002067</v>
      </c>
      <c r="U12" s="192">
        <v>1308201.3420619594</v>
      </c>
      <c r="V12" s="192">
        <v>7941834.0862090327</v>
      </c>
      <c r="W12" s="192">
        <v>6219859.9217495993</v>
      </c>
      <c r="X12" s="270">
        <f t="shared" si="3"/>
        <v>376443988.61650401</v>
      </c>
      <c r="Z12" s="269" t="s">
        <v>4</v>
      </c>
      <c r="AA12" s="281">
        <f t="shared" si="4"/>
        <v>-318913.41100788116</v>
      </c>
      <c r="AB12" s="281">
        <f t="shared" si="0"/>
        <v>-74524.620713688433</v>
      </c>
      <c r="AC12" s="281">
        <f t="shared" si="0"/>
        <v>-297366.22277186811</v>
      </c>
      <c r="AD12" s="281">
        <f t="shared" si="0"/>
        <v>-175833.75674169231</v>
      </c>
      <c r="AE12" s="281">
        <f t="shared" si="0"/>
        <v>-1392976.5213481504</v>
      </c>
      <c r="AF12" s="281">
        <f t="shared" si="0"/>
        <v>11241.076099792495</v>
      </c>
      <c r="AG12" s="281">
        <f t="shared" si="0"/>
        <v>832.07793804048561</v>
      </c>
      <c r="AH12" s="281">
        <f t="shared" si="0"/>
        <v>23375.433790966868</v>
      </c>
      <c r="AI12" s="281">
        <f t="shared" si="0"/>
        <v>483952.69825040083</v>
      </c>
      <c r="AJ12" s="308">
        <f t="shared" si="5"/>
        <v>-1740213.2465040796</v>
      </c>
      <c r="AL12" s="269" t="s">
        <v>4</v>
      </c>
      <c r="AM12" s="281">
        <f t="shared" si="6"/>
        <v>-53152.235167980194</v>
      </c>
      <c r="AN12" s="281">
        <f t="shared" si="1"/>
        <v>-12420.770118948072</v>
      </c>
      <c r="AO12" s="281">
        <f t="shared" si="1"/>
        <v>-49561.037128644683</v>
      </c>
      <c r="AP12" s="281">
        <f t="shared" si="1"/>
        <v>-29305.626123615384</v>
      </c>
      <c r="AQ12" s="281">
        <f t="shared" si="1"/>
        <v>-232162.75355802508</v>
      </c>
      <c r="AR12" s="281">
        <f t="shared" si="1"/>
        <v>1873.5126832987492</v>
      </c>
      <c r="AS12" s="281">
        <f t="shared" si="1"/>
        <v>138.67965634008092</v>
      </c>
      <c r="AT12" s="281">
        <f t="shared" si="1"/>
        <v>3895.9056318278112</v>
      </c>
      <c r="AU12" s="281">
        <f t="shared" si="1"/>
        <v>80658.783041733477</v>
      </c>
      <c r="AV12" s="308">
        <f t="shared" si="7"/>
        <v>-290035.5410840133</v>
      </c>
    </row>
    <row r="13" spans="1:48">
      <c r="A13" s="269" t="s">
        <v>5</v>
      </c>
      <c r="B13" s="274">
        <f>ROUND(IF('PART PEF2022'!L$19&lt;1,'CALCULO GARANTIA'!H12*'PART PEF2022'!I$19,'CALCULO GARANTIA'!U12+'CALCULO GARANTIA'!I12),2)</f>
        <v>37802754.399999999</v>
      </c>
      <c r="C13" s="192">
        <f>ROUND(+IF('PART PEF2022'!L$20&lt;1,'CALCULO GARANTIA'!J12*'PART PEF2022'!I$20,'CALCULO GARANTIA'!V12+'CALCULO GARANTIA'!K12),2)</f>
        <v>5302321.1500000004</v>
      </c>
      <c r="D13" s="201">
        <f>ROUND(+'PART PEF2022'!I$26*'Art.14 Frac.III'!R11,2)</f>
        <v>3074514.55</v>
      </c>
      <c r="E13" s="192">
        <f>ROUND(+IF('PART PEF2022'!L$21&lt;1,'CALCULO GARANTIA'!L12*'PART PEF2022'!I$21,'CALCULO GARANTIA'!W12+'CALCULO GARANTIA'!M12),2)</f>
        <v>1144098.23</v>
      </c>
      <c r="F13" s="192">
        <f>ROUND(+IF('PART PEF2022'!L$22&lt;1,'CALCULO GARANTIA'!N12*'PART PEF2022'!I$22,'CALCULO GARANTIA'!X12+'CALCULO GARANTIA'!O12),2)</f>
        <v>2130640.6</v>
      </c>
      <c r="G13" s="192">
        <f>ROUND(+IF('PART PEF2022'!L$23&lt;1,'CALCULO GARANTIA'!P12*'PART PEF2022'!I$23,'CALCULO GARANTIA'!Y12+'CALCULO GARANTIA'!Q12),2)</f>
        <v>1103404.58</v>
      </c>
      <c r="H13" s="192">
        <f>ROUND(+IF('PART PEF2022'!L$24&lt;1,'CALCULO GARANTIA'!R12*'PART PEF2022'!I$24,'CALCULO GARANTIA'!Z12+'CALCULO GARANTIA'!S12),2)</f>
        <v>206724.15</v>
      </c>
      <c r="I13" s="192">
        <f>+ROUND('COEF Art 14 F II'!L13,2)</f>
        <v>254796.42</v>
      </c>
      <c r="J13" s="192">
        <f>+'ISR BI'!D10</f>
        <v>25198.02</v>
      </c>
      <c r="K13" s="270">
        <f t="shared" si="2"/>
        <v>51044452.099999994</v>
      </c>
      <c r="N13" s="269" t="s">
        <v>5</v>
      </c>
      <c r="O13" s="274">
        <v>37572324.395154722</v>
      </c>
      <c r="P13" s="192">
        <v>5257591.3379979655</v>
      </c>
      <c r="Q13" s="201">
        <v>252318.78</v>
      </c>
      <c r="R13" s="192">
        <v>1097053.3394943106</v>
      </c>
      <c r="S13" s="192">
        <v>1773790.0979840311</v>
      </c>
      <c r="T13" s="192">
        <v>1103414.0617501268</v>
      </c>
      <c r="U13" s="192">
        <v>206726.4428544447</v>
      </c>
      <c r="V13" s="192">
        <v>254831.55167366145</v>
      </c>
      <c r="W13" s="192">
        <v>15421.437068740111</v>
      </c>
      <c r="X13" s="270">
        <f t="shared" si="3"/>
        <v>47533471.443977997</v>
      </c>
      <c r="Z13" s="269" t="s">
        <v>5</v>
      </c>
      <c r="AA13" s="281">
        <f t="shared" si="4"/>
        <v>230430.00484527647</v>
      </c>
      <c r="AB13" s="281">
        <f t="shared" si="0"/>
        <v>44729.812002034858</v>
      </c>
      <c r="AC13" s="281">
        <f t="shared" si="0"/>
        <v>2822195.77</v>
      </c>
      <c r="AD13" s="281">
        <f t="shared" si="0"/>
        <v>47044.890505689429</v>
      </c>
      <c r="AE13" s="281">
        <f t="shared" si="0"/>
        <v>356850.50201596902</v>
      </c>
      <c r="AF13" s="281">
        <f t="shared" si="0"/>
        <v>-9.4817501266952604</v>
      </c>
      <c r="AG13" s="281">
        <f t="shared" si="0"/>
        <v>-2.2928544447058812</v>
      </c>
      <c r="AH13" s="281">
        <f t="shared" si="0"/>
        <v>-35.131673661438981</v>
      </c>
      <c r="AI13" s="281">
        <f t="shared" si="0"/>
        <v>9776.5829312598889</v>
      </c>
      <c r="AJ13" s="308">
        <f t="shared" si="5"/>
        <v>3510980.6560219969</v>
      </c>
      <c r="AL13" s="269" t="s">
        <v>5</v>
      </c>
      <c r="AM13" s="281">
        <f t="shared" si="6"/>
        <v>38405.000807546079</v>
      </c>
      <c r="AN13" s="281">
        <f t="shared" si="1"/>
        <v>7454.9686670058099</v>
      </c>
      <c r="AO13" s="281">
        <f t="shared" si="1"/>
        <v>470365.96166666667</v>
      </c>
      <c r="AP13" s="281">
        <f t="shared" si="1"/>
        <v>7840.8150842815712</v>
      </c>
      <c r="AQ13" s="281">
        <f t="shared" si="1"/>
        <v>59475.083669328167</v>
      </c>
      <c r="AR13" s="281">
        <f t="shared" si="1"/>
        <v>-1.5802916877825435</v>
      </c>
      <c r="AS13" s="281">
        <f t="shared" si="1"/>
        <v>-0.38214240745098021</v>
      </c>
      <c r="AT13" s="281">
        <f t="shared" si="1"/>
        <v>-5.8552789435731638</v>
      </c>
      <c r="AU13" s="281">
        <f t="shared" si="1"/>
        <v>1629.4304885433148</v>
      </c>
      <c r="AV13" s="308">
        <f t="shared" si="7"/>
        <v>585163.44267033285</v>
      </c>
    </row>
    <row r="14" spans="1:48">
      <c r="A14" s="269" t="s">
        <v>6</v>
      </c>
      <c r="B14" s="274">
        <f>ROUND(IF('PART PEF2022'!L$19&lt;1,'CALCULO GARANTIA'!H13*'PART PEF2022'!I$19,'CALCULO GARANTIA'!U13+'CALCULO GARANTIA'!I13),2)</f>
        <v>6541878</v>
      </c>
      <c r="C14" s="192">
        <f>ROUND(+IF('PART PEF2022'!L$20&lt;1,'CALCULO GARANTIA'!J13*'PART PEF2022'!I$20,'CALCULO GARANTIA'!V13+'CALCULO GARANTIA'!K13),2)</f>
        <v>933892.17</v>
      </c>
      <c r="D14" s="201">
        <f>ROUND(+'PART PEF2022'!I$26*'Art.14 Frac.III'!R12,2)</f>
        <v>4228817.9400000004</v>
      </c>
      <c r="E14" s="192">
        <f>ROUND(+IF('PART PEF2022'!L$21&lt;1,'CALCULO GARANTIA'!L13*'PART PEF2022'!I$21,'CALCULO GARANTIA'!W13+'CALCULO GARANTIA'!M13),2)</f>
        <v>183341.48</v>
      </c>
      <c r="F14" s="192">
        <f>ROUND(+IF('PART PEF2022'!L$22&lt;1,'CALCULO GARANTIA'!N13*'PART PEF2022'!I$22,'CALCULO GARANTIA'!X13+'CALCULO GARANTIA'!O13),2)</f>
        <v>367629.66</v>
      </c>
      <c r="G14" s="192">
        <f>ROUND(+IF('PART PEF2022'!L$23&lt;1,'CALCULO GARANTIA'!P13*'PART PEF2022'!I$23,'CALCULO GARANTIA'!Y13+'CALCULO GARANTIA'!Q13),2)</f>
        <v>196903.64</v>
      </c>
      <c r="H14" s="192">
        <f>ROUND(+IF('PART PEF2022'!L$24&lt;1,'CALCULO GARANTIA'!R13*'PART PEF2022'!I$24,'CALCULO GARANTIA'!Z13+'CALCULO GARANTIA'!S13),2)</f>
        <v>33574.730000000003</v>
      </c>
      <c r="I14" s="192">
        <f>+ROUND('COEF Art 14 F II'!L14,2)</f>
        <v>67169.02</v>
      </c>
      <c r="J14" s="192">
        <f>+'ISR BI'!D11</f>
        <v>4021.77</v>
      </c>
      <c r="K14" s="270">
        <f t="shared" si="2"/>
        <v>12557228.41</v>
      </c>
      <c r="N14" s="269" t="s">
        <v>6</v>
      </c>
      <c r="O14" s="274">
        <v>6525495.6496824073</v>
      </c>
      <c r="P14" s="192">
        <v>930822.96662424202</v>
      </c>
      <c r="Q14" s="201">
        <v>4106956.7608783543</v>
      </c>
      <c r="R14" s="192">
        <v>180947.51262753698</v>
      </c>
      <c r="S14" s="192">
        <v>348722.13542583206</v>
      </c>
      <c r="T14" s="192">
        <v>196838.5674287061</v>
      </c>
      <c r="U14" s="192">
        <v>33568.127362027881</v>
      </c>
      <c r="V14" s="192">
        <v>67016.508739049983</v>
      </c>
      <c r="W14" s="192">
        <v>11023.494880565711</v>
      </c>
      <c r="X14" s="270">
        <f t="shared" si="3"/>
        <v>12401391.723648723</v>
      </c>
      <c r="Z14" s="269" t="s">
        <v>6</v>
      </c>
      <c r="AA14" s="281">
        <f t="shared" si="4"/>
        <v>16382.350317592733</v>
      </c>
      <c r="AB14" s="281">
        <f t="shared" si="0"/>
        <v>3069.2033757580211</v>
      </c>
      <c r="AC14" s="281">
        <f t="shared" si="0"/>
        <v>121861.1791216461</v>
      </c>
      <c r="AD14" s="281">
        <f t="shared" si="0"/>
        <v>2393.9673724630265</v>
      </c>
      <c r="AE14" s="281">
        <f t="shared" si="0"/>
        <v>18907.52457416791</v>
      </c>
      <c r="AF14" s="281">
        <f t="shared" si="0"/>
        <v>65.072571293916553</v>
      </c>
      <c r="AG14" s="281">
        <f t="shared" si="0"/>
        <v>6.6026379721224657</v>
      </c>
      <c r="AH14" s="281">
        <f t="shared" si="0"/>
        <v>152.5112609500211</v>
      </c>
      <c r="AI14" s="281">
        <f t="shared" si="0"/>
        <v>-7001.7248805657109</v>
      </c>
      <c r="AJ14" s="308">
        <f t="shared" si="5"/>
        <v>155836.68635127816</v>
      </c>
      <c r="AL14" s="269" t="s">
        <v>6</v>
      </c>
      <c r="AM14" s="281">
        <f t="shared" si="6"/>
        <v>2730.3917195987888</v>
      </c>
      <c r="AN14" s="281">
        <f t="shared" si="1"/>
        <v>511.53389595967019</v>
      </c>
      <c r="AO14" s="281">
        <f t="shared" si="1"/>
        <v>20310.196520274349</v>
      </c>
      <c r="AP14" s="281">
        <f t="shared" si="1"/>
        <v>398.99456207717111</v>
      </c>
      <c r="AQ14" s="281">
        <f t="shared" si="1"/>
        <v>3151.2540956946518</v>
      </c>
      <c r="AR14" s="281">
        <f t="shared" si="1"/>
        <v>10.845428548986092</v>
      </c>
      <c r="AS14" s="281">
        <f t="shared" si="1"/>
        <v>1.1004396620204109</v>
      </c>
      <c r="AT14" s="281">
        <f t="shared" si="1"/>
        <v>25.418543491670182</v>
      </c>
      <c r="AU14" s="281">
        <f t="shared" si="1"/>
        <v>-1166.9541467609517</v>
      </c>
      <c r="AV14" s="308">
        <f t="shared" si="7"/>
        <v>25972.781058546352</v>
      </c>
    </row>
    <row r="15" spans="1:48">
      <c r="A15" s="269" t="s">
        <v>131</v>
      </c>
      <c r="B15" s="274">
        <f>ROUND(IF('PART PEF2022'!L$19&lt;1,'CALCULO GARANTIA'!H14*'PART PEF2022'!I$19,'CALCULO GARANTIA'!U14+'CALCULO GARANTIA'!I14),2)</f>
        <v>65168205.590000004</v>
      </c>
      <c r="C15" s="192">
        <f>ROUND(+IF('PART PEF2022'!L$20&lt;1,'CALCULO GARANTIA'!J14*'PART PEF2022'!I$20,'CALCULO GARANTIA'!V14+'CALCULO GARANTIA'!K14),2)</f>
        <v>9307120.0999999996</v>
      </c>
      <c r="D15" s="201">
        <f>ROUND(+'PART PEF2022'!I$26*'Art.14 Frac.III'!R13,2)</f>
        <v>4910501.71</v>
      </c>
      <c r="E15" s="192">
        <f>ROUND(+IF('PART PEF2022'!L$21&lt;1,'CALCULO GARANTIA'!L14*'PART PEF2022'!I$21,'CALCULO GARANTIA'!W14+'CALCULO GARANTIA'!M14),2)</f>
        <v>1822827.31</v>
      </c>
      <c r="F15" s="192">
        <f>ROUND(+IF('PART PEF2022'!L$22&lt;1,'CALCULO GARANTIA'!N14*'PART PEF2022'!I$22,'CALCULO GARANTIA'!X14+'CALCULO GARANTIA'!O14),2)</f>
        <v>3661951.45</v>
      </c>
      <c r="G15" s="192">
        <f>ROUND(+IF('PART PEF2022'!L$23&lt;1,'CALCULO GARANTIA'!P14*'PART PEF2022'!I$23,'CALCULO GARANTIA'!Y14+'CALCULO GARANTIA'!Q14),2)</f>
        <v>1962943.9</v>
      </c>
      <c r="H15" s="192">
        <f>ROUND(+IF('PART PEF2022'!L$24&lt;1,'CALCULO GARANTIA'!R14*'PART PEF2022'!I$24,'CALCULO GARANTIA'!Z14+'CALCULO GARANTIA'!S14),2)</f>
        <v>333926.03999999998</v>
      </c>
      <c r="I15" s="192">
        <f>+ROUND('COEF Art 14 F II'!L15,2)</f>
        <v>1345481.98</v>
      </c>
      <c r="J15" s="192">
        <f>+'ISR BI'!D12</f>
        <v>428913.5</v>
      </c>
      <c r="K15" s="270">
        <f t="shared" si="2"/>
        <v>88941871.580000013</v>
      </c>
      <c r="N15" s="269" t="s">
        <v>333</v>
      </c>
      <c r="O15" s="274">
        <v>64944040.527526177</v>
      </c>
      <c r="P15" s="192">
        <v>9266220.3417217247</v>
      </c>
      <c r="Q15" s="201">
        <v>4608712.9104018901</v>
      </c>
      <c r="R15" s="192">
        <v>1799524.9868429711</v>
      </c>
      <c r="S15" s="192">
        <v>3470195.4846010096</v>
      </c>
      <c r="T15" s="192">
        <v>1961334.195470005</v>
      </c>
      <c r="U15" s="192">
        <v>333767.49748661474</v>
      </c>
      <c r="V15" s="192">
        <v>1341756.7049641162</v>
      </c>
      <c r="W15" s="192">
        <v>453580.05231109669</v>
      </c>
      <c r="X15" s="270">
        <f t="shared" si="3"/>
        <v>88179132.70132561</v>
      </c>
      <c r="Z15" s="269" t="s">
        <v>333</v>
      </c>
      <c r="AA15" s="281">
        <f t="shared" si="4"/>
        <v>224165.06247382611</v>
      </c>
      <c r="AB15" s="281">
        <f t="shared" si="0"/>
        <v>40899.758278274909</v>
      </c>
      <c r="AC15" s="281">
        <f t="shared" si="0"/>
        <v>301788.79959810991</v>
      </c>
      <c r="AD15" s="281">
        <f t="shared" si="0"/>
        <v>23302.323157028994</v>
      </c>
      <c r="AE15" s="281">
        <f t="shared" si="0"/>
        <v>191755.96539899055</v>
      </c>
      <c r="AF15" s="281">
        <f t="shared" si="0"/>
        <v>1609.7045299948659</v>
      </c>
      <c r="AG15" s="281">
        <f t="shared" si="0"/>
        <v>158.54251338524045</v>
      </c>
      <c r="AH15" s="281">
        <f t="shared" si="0"/>
        <v>3725.2750358837657</v>
      </c>
      <c r="AI15" s="281">
        <f t="shared" si="0"/>
        <v>-24666.55231109669</v>
      </c>
      <c r="AJ15" s="308">
        <f t="shared" si="5"/>
        <v>762738.87867439759</v>
      </c>
      <c r="AL15" s="269" t="s">
        <v>333</v>
      </c>
      <c r="AM15" s="281">
        <f t="shared" si="6"/>
        <v>37360.843745637685</v>
      </c>
      <c r="AN15" s="281">
        <f t="shared" si="1"/>
        <v>6816.6263797124848</v>
      </c>
      <c r="AO15" s="281">
        <f t="shared" si="1"/>
        <v>50298.133266351651</v>
      </c>
      <c r="AP15" s="281">
        <f t="shared" si="1"/>
        <v>3883.7205261714989</v>
      </c>
      <c r="AQ15" s="281">
        <f t="shared" si="1"/>
        <v>31959.327566498425</v>
      </c>
      <c r="AR15" s="281">
        <f t="shared" si="1"/>
        <v>268.28408833247767</v>
      </c>
      <c r="AS15" s="281">
        <f t="shared" si="1"/>
        <v>26.423752230873408</v>
      </c>
      <c r="AT15" s="281">
        <f t="shared" si="1"/>
        <v>620.87917264729424</v>
      </c>
      <c r="AU15" s="281">
        <f t="shared" si="1"/>
        <v>-4111.0920518494486</v>
      </c>
      <c r="AV15" s="308">
        <f t="shared" si="7"/>
        <v>127123.14644573293</v>
      </c>
    </row>
    <row r="16" spans="1:48">
      <c r="A16" s="269" t="s">
        <v>132</v>
      </c>
      <c r="B16" s="274">
        <f>ROUND(IF('PART PEF2022'!L$19&lt;1,'CALCULO GARANTIA'!H15*'PART PEF2022'!I$19,'CALCULO GARANTIA'!U15+'CALCULO GARANTIA'!I15),2)</f>
        <v>17517280.559999999</v>
      </c>
      <c r="C16" s="192">
        <f>ROUND(+IF('PART PEF2022'!L$20&lt;1,'CALCULO GARANTIA'!J15*'PART PEF2022'!I$20,'CALCULO GARANTIA'!V15+'CALCULO GARANTIA'!K15),2)</f>
        <v>2677311.2599999998</v>
      </c>
      <c r="D16" s="201">
        <f>ROUND(+'PART PEF2022'!I$26*'Art.14 Frac.III'!R14,2)</f>
        <v>1952480.8</v>
      </c>
      <c r="E16" s="192">
        <f>ROUND(+IF('PART PEF2022'!L$21&lt;1,'CALCULO GARANTIA'!L15*'PART PEF2022'!I$21,'CALCULO GARANTIA'!W15+'CALCULO GARANTIA'!M15),2)</f>
        <v>332316.34999999998</v>
      </c>
      <c r="F16" s="192">
        <f>ROUND(+IF('PART PEF2022'!L$22&lt;1,'CALCULO GARANTIA'!N15*'PART PEF2022'!I$22,'CALCULO GARANTIA'!X15+'CALCULO GARANTIA'!O15),2)</f>
        <v>972669.25</v>
      </c>
      <c r="G16" s="192">
        <f>ROUND(+IF('PART PEF2022'!L$23&lt;1,'CALCULO GARANTIA'!P15*'PART PEF2022'!I$23,'CALCULO GARANTIA'!Y15+'CALCULO GARANTIA'!Q15),2)</f>
        <v>591749.81999999995</v>
      </c>
      <c r="H16" s="192">
        <f>ROUND(+IF('PART PEF2022'!L$24&lt;1,'CALCULO GARANTIA'!R15*'PART PEF2022'!I$24,'CALCULO GARANTIA'!Z15+'CALCULO GARANTIA'!S15),2)</f>
        <v>66085.960000000006</v>
      </c>
      <c r="I16" s="192">
        <f>+ROUND('COEF Art 14 F II'!L16,2)</f>
        <v>908132.37</v>
      </c>
      <c r="J16" s="192">
        <f>+'ISR BI'!D13</f>
        <v>182873.74</v>
      </c>
      <c r="K16" s="270">
        <f t="shared" si="2"/>
        <v>25200900.110000003</v>
      </c>
      <c r="N16" s="269" t="s">
        <v>334</v>
      </c>
      <c r="O16" s="274">
        <v>17810412.894034848</v>
      </c>
      <c r="P16" s="192">
        <v>2733870.3554708618</v>
      </c>
      <c r="Q16" s="201">
        <v>2059707.8422931056</v>
      </c>
      <c r="R16" s="192">
        <v>389175.75227067131</v>
      </c>
      <c r="S16" s="192">
        <v>1403247.2192328447</v>
      </c>
      <c r="T16" s="192">
        <v>592019.2043205247</v>
      </c>
      <c r="U16" s="192">
        <v>66105.151682340933</v>
      </c>
      <c r="V16" s="192">
        <v>908685.2874673336</v>
      </c>
      <c r="W16" s="192">
        <v>220839.11854856185</v>
      </c>
      <c r="X16" s="270">
        <f t="shared" si="3"/>
        <v>26184062.825321093</v>
      </c>
      <c r="Z16" s="269" t="s">
        <v>334</v>
      </c>
      <c r="AA16" s="281">
        <f t="shared" si="4"/>
        <v>-293132.33403484896</v>
      </c>
      <c r="AB16" s="281">
        <f t="shared" si="0"/>
        <v>-56559.095470861997</v>
      </c>
      <c r="AC16" s="281">
        <f t="shared" si="0"/>
        <v>-107227.04229310551</v>
      </c>
      <c r="AD16" s="281">
        <f t="shared" si="0"/>
        <v>-56859.402270671329</v>
      </c>
      <c r="AE16" s="281">
        <f t="shared" si="0"/>
        <v>-430577.96923284465</v>
      </c>
      <c r="AF16" s="281">
        <f t="shared" si="0"/>
        <v>-269.384320524754</v>
      </c>
      <c r="AG16" s="281">
        <f t="shared" si="0"/>
        <v>-19.191682340926491</v>
      </c>
      <c r="AH16" s="281">
        <f t="shared" si="0"/>
        <v>-552.91746733360924</v>
      </c>
      <c r="AI16" s="281">
        <f t="shared" si="0"/>
        <v>-37965.378548561857</v>
      </c>
      <c r="AJ16" s="308">
        <f t="shared" si="5"/>
        <v>-983162.71532109356</v>
      </c>
      <c r="AL16" s="269" t="s">
        <v>334</v>
      </c>
      <c r="AM16" s="281">
        <f t="shared" si="6"/>
        <v>-48855.38900580816</v>
      </c>
      <c r="AN16" s="281">
        <f t="shared" si="1"/>
        <v>-9426.5159118103329</v>
      </c>
      <c r="AO16" s="281">
        <f t="shared" si="1"/>
        <v>-17871.173715517583</v>
      </c>
      <c r="AP16" s="281">
        <f t="shared" si="1"/>
        <v>-9476.5670451118876</v>
      </c>
      <c r="AQ16" s="281">
        <f t="shared" si="1"/>
        <v>-71762.994872140771</v>
      </c>
      <c r="AR16" s="281">
        <f t="shared" si="1"/>
        <v>-44.897386754125669</v>
      </c>
      <c r="AS16" s="281">
        <f t="shared" si="1"/>
        <v>-3.1986137234877483</v>
      </c>
      <c r="AT16" s="281">
        <f t="shared" si="1"/>
        <v>-92.152911222268202</v>
      </c>
      <c r="AU16" s="281">
        <f t="shared" si="1"/>
        <v>-6327.5630914269759</v>
      </c>
      <c r="AV16" s="308">
        <f t="shared" si="7"/>
        <v>-163860.45255351558</v>
      </c>
    </row>
    <row r="17" spans="1:48">
      <c r="A17" s="269" t="s">
        <v>133</v>
      </c>
      <c r="B17" s="274">
        <f>ROUND(IF('PART PEF2022'!L$19&lt;1,'CALCULO GARANTIA'!H16*'PART PEF2022'!I$19,'CALCULO GARANTIA'!U16+'CALCULO GARANTIA'!I16),2)</f>
        <v>15956544.75</v>
      </c>
      <c r="C17" s="192">
        <f>ROUND(+IF('PART PEF2022'!L$20&lt;1,'CALCULO GARANTIA'!J16*'PART PEF2022'!I$20,'CALCULO GARANTIA'!V16+'CALCULO GARANTIA'!K16),2)</f>
        <v>2285217.25</v>
      </c>
      <c r="D17" s="201">
        <f>ROUND(+'PART PEF2022'!I$26*'Art.14 Frac.III'!R15,2)</f>
        <v>2305526.3199999998</v>
      </c>
      <c r="E17" s="192">
        <f>ROUND(+IF('PART PEF2022'!L$21&lt;1,'CALCULO GARANTIA'!L16*'PART PEF2022'!I$21,'CALCULO GARANTIA'!W16+'CALCULO GARANTIA'!M16),2)</f>
        <v>440616.41</v>
      </c>
      <c r="F17" s="192">
        <f>ROUND(+IF('PART PEF2022'!L$22&lt;1,'CALCULO GARANTIA'!N16*'PART PEF2022'!I$22,'CALCULO GARANTIA'!X16+'CALCULO GARANTIA'!O16),2)</f>
        <v>896212.73</v>
      </c>
      <c r="G17" s="192">
        <f>ROUND(+IF('PART PEF2022'!L$23&lt;1,'CALCULO GARANTIA'!P16*'PART PEF2022'!I$23,'CALCULO GARANTIA'!Y16+'CALCULO GARANTIA'!Q16),2)</f>
        <v>482950.26</v>
      </c>
      <c r="H17" s="192">
        <f>ROUND(+IF('PART PEF2022'!L$24&lt;1,'CALCULO GARANTIA'!R16*'PART PEF2022'!I$24,'CALCULO GARANTIA'!Z16+'CALCULO GARANTIA'!S16),2)</f>
        <v>80905.58</v>
      </c>
      <c r="I17" s="192">
        <f>+ROUND('COEF Art 14 F II'!L17,2)</f>
        <v>150754.84</v>
      </c>
      <c r="J17" s="192">
        <f>+'ISR BI'!D14</f>
        <v>16612.62</v>
      </c>
      <c r="K17" s="270">
        <f t="shared" si="2"/>
        <v>22615340.760000002</v>
      </c>
      <c r="N17" s="269" t="s">
        <v>335</v>
      </c>
      <c r="O17" s="274">
        <v>15956925.979051916</v>
      </c>
      <c r="P17" s="192">
        <v>2284908.3730167528</v>
      </c>
      <c r="Q17" s="201">
        <v>4453200.8495855285</v>
      </c>
      <c r="R17" s="192">
        <v>437447.27128670778</v>
      </c>
      <c r="S17" s="192">
        <v>876874.92674750579</v>
      </c>
      <c r="T17" s="192">
        <v>483122.45838673238</v>
      </c>
      <c r="U17" s="192">
        <v>80928.115067956474</v>
      </c>
      <c r="V17" s="192">
        <v>151206.95031600661</v>
      </c>
      <c r="W17" s="192">
        <v>16690.130299496534</v>
      </c>
      <c r="X17" s="270">
        <f t="shared" si="3"/>
        <v>24741305.053758606</v>
      </c>
      <c r="Z17" s="269" t="s">
        <v>335</v>
      </c>
      <c r="AA17" s="281">
        <f t="shared" si="4"/>
        <v>-381.22905191592872</v>
      </c>
      <c r="AB17" s="281">
        <f t="shared" si="0"/>
        <v>308.87698324723169</v>
      </c>
      <c r="AC17" s="281">
        <f t="shared" si="0"/>
        <v>-2147674.5295855287</v>
      </c>
      <c r="AD17" s="281">
        <f t="shared" si="0"/>
        <v>3169.1387132921955</v>
      </c>
      <c r="AE17" s="281">
        <f t="shared" si="0"/>
        <v>19337.803252494195</v>
      </c>
      <c r="AF17" s="281">
        <f t="shared" si="0"/>
        <v>-172.19838673237246</v>
      </c>
      <c r="AG17" s="281">
        <f t="shared" si="0"/>
        <v>-22.535067956472631</v>
      </c>
      <c r="AH17" s="281">
        <f t="shared" si="0"/>
        <v>-452.11031600661227</v>
      </c>
      <c r="AI17" s="281">
        <f t="shared" si="0"/>
        <v>-77.510299496534572</v>
      </c>
      <c r="AJ17" s="308">
        <f t="shared" si="5"/>
        <v>-2125964.2937586023</v>
      </c>
      <c r="AL17" s="269" t="s">
        <v>335</v>
      </c>
      <c r="AM17" s="281">
        <f t="shared" si="6"/>
        <v>-63.538175319321454</v>
      </c>
      <c r="AN17" s="281">
        <f t="shared" si="1"/>
        <v>51.479497207871951</v>
      </c>
      <c r="AO17" s="281">
        <f t="shared" si="1"/>
        <v>-357945.75493092142</v>
      </c>
      <c r="AP17" s="281">
        <f t="shared" si="1"/>
        <v>528.18978554869921</v>
      </c>
      <c r="AQ17" s="281">
        <f t="shared" si="1"/>
        <v>3222.9672087490326</v>
      </c>
      <c r="AR17" s="281">
        <f t="shared" si="1"/>
        <v>-28.699731122062076</v>
      </c>
      <c r="AS17" s="281">
        <f t="shared" si="1"/>
        <v>-3.7558446594121051</v>
      </c>
      <c r="AT17" s="281">
        <f t="shared" si="1"/>
        <v>-75.351719334435373</v>
      </c>
      <c r="AU17" s="281">
        <f t="shared" si="1"/>
        <v>-12.918383249422428</v>
      </c>
      <c r="AV17" s="308">
        <f t="shared" si="7"/>
        <v>-354327.38229310047</v>
      </c>
    </row>
    <row r="18" spans="1:48">
      <c r="A18" s="269" t="s">
        <v>7</v>
      </c>
      <c r="B18" s="274">
        <f>ROUND(IF('PART PEF2022'!L$19&lt;1,'CALCULO GARANTIA'!H17*'PART PEF2022'!I$19,'CALCULO GARANTIA'!U17+'CALCULO GARANTIA'!I17),2)</f>
        <v>31094439.449999999</v>
      </c>
      <c r="C18" s="192">
        <f>ROUND(+IF('PART PEF2022'!L$20&lt;1,'CALCULO GARANTIA'!J17*'PART PEF2022'!I$20,'CALCULO GARANTIA'!V17+'CALCULO GARANTIA'!K17),2)</f>
        <v>4384774.55</v>
      </c>
      <c r="D18" s="201">
        <f>ROUND(+'PART PEF2022'!I$26*'Art.14 Frac.III'!R16,2)</f>
        <v>4610332.63</v>
      </c>
      <c r="E18" s="192">
        <f>ROUND(+IF('PART PEF2022'!L$21&lt;1,'CALCULO GARANTIA'!L17*'PART PEF2022'!I$21,'CALCULO GARANTIA'!W17+'CALCULO GARANTIA'!M17),2)</f>
        <v>920073.06</v>
      </c>
      <c r="F18" s="192">
        <f>ROUND(+IF('PART PEF2022'!L$22&lt;1,'CALCULO GARANTIA'!N17*'PART PEF2022'!I$22,'CALCULO GARANTIA'!X17+'CALCULO GARANTIA'!O17),2)</f>
        <v>1750992.34</v>
      </c>
      <c r="G18" s="192">
        <f>ROUND(+IF('PART PEF2022'!L$23&lt;1,'CALCULO GARANTIA'!P17*'PART PEF2022'!I$23,'CALCULO GARANTIA'!Y17+'CALCULO GARANTIA'!Q17),2)</f>
        <v>916137.52</v>
      </c>
      <c r="H18" s="192">
        <f>ROUND(+IF('PART PEF2022'!L$24&lt;1,'CALCULO GARANTIA'!R17*'PART PEF2022'!I$24,'CALCULO GARANTIA'!Z17+'CALCULO GARANTIA'!S17),2)</f>
        <v>166886.75</v>
      </c>
      <c r="I18" s="192">
        <f>+ROUND('COEF Art 14 F II'!L18,2)</f>
        <v>203630.93</v>
      </c>
      <c r="J18" s="192">
        <f>+'ISR BI'!D15</f>
        <v>17756.060000000001</v>
      </c>
      <c r="K18" s="270">
        <f t="shared" si="2"/>
        <v>44065023.290000014</v>
      </c>
      <c r="N18" s="269" t="s">
        <v>7</v>
      </c>
      <c r="O18" s="274">
        <v>30935475.760887917</v>
      </c>
      <c r="P18" s="192">
        <v>4354151.8704702705</v>
      </c>
      <c r="Q18" s="201">
        <v>4320351.4201957686</v>
      </c>
      <c r="R18" s="192">
        <v>889622.80215968704</v>
      </c>
      <c r="S18" s="192">
        <v>1518025.8646233163</v>
      </c>
      <c r="T18" s="192">
        <v>916015.56997143826</v>
      </c>
      <c r="U18" s="192">
        <v>166874.18015871916</v>
      </c>
      <c r="V18" s="192">
        <v>203343.32713434589</v>
      </c>
      <c r="W18" s="192">
        <v>19591.654897741966</v>
      </c>
      <c r="X18" s="270">
        <f t="shared" si="3"/>
        <v>43323452.450499207</v>
      </c>
      <c r="Z18" s="269" t="s">
        <v>7</v>
      </c>
      <c r="AA18" s="281">
        <f t="shared" si="4"/>
        <v>158963.68911208212</v>
      </c>
      <c r="AB18" s="281">
        <f t="shared" si="0"/>
        <v>30622.679529729299</v>
      </c>
      <c r="AC18" s="281">
        <f t="shared" si="0"/>
        <v>289981.2098042313</v>
      </c>
      <c r="AD18" s="281">
        <f t="shared" si="0"/>
        <v>30450.257840313017</v>
      </c>
      <c r="AE18" s="281">
        <f t="shared" si="0"/>
        <v>232966.47537668375</v>
      </c>
      <c r="AF18" s="281">
        <f t="shared" si="0"/>
        <v>121.95002856175415</v>
      </c>
      <c r="AG18" s="281">
        <f t="shared" si="0"/>
        <v>12.569841280841501</v>
      </c>
      <c r="AH18" s="281">
        <f t="shared" si="0"/>
        <v>287.60286565410206</v>
      </c>
      <c r="AI18" s="281">
        <f t="shared" si="0"/>
        <v>-1835.5948977419648</v>
      </c>
      <c r="AJ18" s="308">
        <f t="shared" si="5"/>
        <v>741570.83950079419</v>
      </c>
      <c r="AL18" s="269" t="s">
        <v>7</v>
      </c>
      <c r="AM18" s="281">
        <f t="shared" si="6"/>
        <v>26493.948185347021</v>
      </c>
      <c r="AN18" s="281">
        <f t="shared" si="1"/>
        <v>5103.7799216215499</v>
      </c>
      <c r="AO18" s="281">
        <f t="shared" si="1"/>
        <v>48330.201634038553</v>
      </c>
      <c r="AP18" s="281">
        <f t="shared" si="1"/>
        <v>5075.0429733855026</v>
      </c>
      <c r="AQ18" s="281">
        <f t="shared" si="1"/>
        <v>38827.745896113956</v>
      </c>
      <c r="AR18" s="281">
        <f t="shared" si="1"/>
        <v>20.325004760292359</v>
      </c>
      <c r="AS18" s="281">
        <f t="shared" si="1"/>
        <v>2.0949735468069171</v>
      </c>
      <c r="AT18" s="281">
        <f t="shared" si="1"/>
        <v>47.933810942350341</v>
      </c>
      <c r="AU18" s="281">
        <f t="shared" si="1"/>
        <v>-305.93248295699414</v>
      </c>
      <c r="AV18" s="308">
        <f t="shared" si="7"/>
        <v>123595.13991679905</v>
      </c>
    </row>
    <row r="19" spans="1:48">
      <c r="A19" s="269" t="s">
        <v>134</v>
      </c>
      <c r="B19" s="274">
        <f>ROUND(IF('PART PEF2022'!L$19&lt;1,'CALCULO GARANTIA'!H18*'PART PEF2022'!I$19,'CALCULO GARANTIA'!U18+'CALCULO GARANTIA'!I18),2)</f>
        <v>20045397.960000001</v>
      </c>
      <c r="C19" s="192">
        <f>ROUND(+IF('PART PEF2022'!L$20&lt;1,'CALCULO GARANTIA'!J18*'PART PEF2022'!I$20,'CALCULO GARANTIA'!V18+'CALCULO GARANTIA'!K18),2)</f>
        <v>2949696.02</v>
      </c>
      <c r="D19" s="201">
        <f>ROUND(+'PART PEF2022'!I$26*'Art.14 Frac.III'!R17,2)</f>
        <v>2736281.98</v>
      </c>
      <c r="E19" s="192">
        <f>ROUND(+IF('PART PEF2022'!L$21&lt;1,'CALCULO GARANTIA'!L18*'PART PEF2022'!I$21,'CALCULO GARANTIA'!W18+'CALCULO GARANTIA'!M18),2)</f>
        <v>482668.93</v>
      </c>
      <c r="F19" s="192">
        <f>ROUND(+IF('PART PEF2022'!L$22&lt;1,'CALCULO GARANTIA'!N18*'PART PEF2022'!I$22,'CALCULO GARANTIA'!X18+'CALCULO GARANTIA'!O18),2)</f>
        <v>1120623.27</v>
      </c>
      <c r="G19" s="192">
        <f>ROUND(+IF('PART PEF2022'!L$23&lt;1,'CALCULO GARANTIA'!P18*'PART PEF2022'!I$23,'CALCULO GARANTIA'!Y18+'CALCULO GARANTIA'!Q18),2)</f>
        <v>635517.11</v>
      </c>
      <c r="H19" s="192">
        <f>ROUND(+IF('PART PEF2022'!L$24&lt;1,'CALCULO GARANTIA'!R18*'PART PEF2022'!I$24,'CALCULO GARANTIA'!Z18+'CALCULO GARANTIA'!S18),2)</f>
        <v>90998.31</v>
      </c>
      <c r="I19" s="192">
        <f>+ROUND('COEF Art 14 F II'!L19,2)</f>
        <v>706932.64</v>
      </c>
      <c r="J19" s="192">
        <f>+'ISR BI'!D16</f>
        <v>1085795.69</v>
      </c>
      <c r="K19" s="270">
        <f t="shared" si="2"/>
        <v>29853911.91</v>
      </c>
      <c r="N19" s="269" t="s">
        <v>336</v>
      </c>
      <c r="O19" s="274">
        <v>20168742.989802387</v>
      </c>
      <c r="P19" s="192">
        <v>2973444.7599881566</v>
      </c>
      <c r="Q19" s="201">
        <v>2742909.7864824985</v>
      </c>
      <c r="R19" s="192">
        <v>506286.89719990792</v>
      </c>
      <c r="S19" s="192">
        <v>1306981.9417921859</v>
      </c>
      <c r="T19" s="192">
        <v>635474.3983149475</v>
      </c>
      <c r="U19" s="192">
        <v>91006.571569734777</v>
      </c>
      <c r="V19" s="192">
        <v>706953.60674510314</v>
      </c>
      <c r="W19" s="192">
        <v>915223.72310104256</v>
      </c>
      <c r="X19" s="270">
        <f t="shared" si="3"/>
        <v>30047024.674995959</v>
      </c>
      <c r="Z19" s="269" t="s">
        <v>336</v>
      </c>
      <c r="AA19" s="281">
        <f t="shared" si="4"/>
        <v>-123345.02980238572</v>
      </c>
      <c r="AB19" s="281">
        <f t="shared" si="0"/>
        <v>-23748.739988156594</v>
      </c>
      <c r="AC19" s="281">
        <f t="shared" si="0"/>
        <v>-6627.806482498534</v>
      </c>
      <c r="AD19" s="281">
        <f t="shared" si="0"/>
        <v>-23617.967199907929</v>
      </c>
      <c r="AE19" s="281">
        <f t="shared" si="0"/>
        <v>-186358.67179218587</v>
      </c>
      <c r="AF19" s="281">
        <f t="shared" si="0"/>
        <v>42.711685052490793</v>
      </c>
      <c r="AG19" s="281">
        <f t="shared" si="0"/>
        <v>-8.2615697347791865</v>
      </c>
      <c r="AH19" s="281">
        <f t="shared" si="0"/>
        <v>-20.966745103127323</v>
      </c>
      <c r="AI19" s="281">
        <f t="shared" si="0"/>
        <v>170571.96689895738</v>
      </c>
      <c r="AJ19" s="308">
        <f t="shared" si="5"/>
        <v>-193112.76499596267</v>
      </c>
      <c r="AL19" s="269" t="s">
        <v>336</v>
      </c>
      <c r="AM19" s="281">
        <f t="shared" si="6"/>
        <v>-20557.504967064287</v>
      </c>
      <c r="AN19" s="281">
        <f t="shared" si="1"/>
        <v>-3958.1233313594325</v>
      </c>
      <c r="AO19" s="281">
        <f t="shared" si="1"/>
        <v>-1104.6344137497556</v>
      </c>
      <c r="AP19" s="281">
        <f t="shared" si="1"/>
        <v>-3936.3278666513215</v>
      </c>
      <c r="AQ19" s="281">
        <f t="shared" si="1"/>
        <v>-31059.778632030979</v>
      </c>
      <c r="AR19" s="281">
        <f t="shared" si="1"/>
        <v>7.1186141754151322</v>
      </c>
      <c r="AS19" s="281">
        <f t="shared" si="1"/>
        <v>-1.3769282891298644</v>
      </c>
      <c r="AT19" s="281">
        <f t="shared" si="1"/>
        <v>-3.4944575171878873</v>
      </c>
      <c r="AU19" s="281">
        <f t="shared" si="1"/>
        <v>28428.661149826232</v>
      </c>
      <c r="AV19" s="308">
        <f t="shared" si="7"/>
        <v>-32185.460832660447</v>
      </c>
    </row>
    <row r="20" spans="1:48">
      <c r="A20" s="269" t="s">
        <v>8</v>
      </c>
      <c r="B20" s="274">
        <f>ROUND(IF('PART PEF2022'!L$19&lt;1,'CALCULO GARANTIA'!H19*'PART PEF2022'!I$19,'CALCULO GARANTIA'!U19+'CALCULO GARANTIA'!I19),2)</f>
        <v>84936198.780000001</v>
      </c>
      <c r="C20" s="192">
        <f>ROUND(+IF('PART PEF2022'!L$20&lt;1,'CALCULO GARANTIA'!J19*'PART PEF2022'!I$20,'CALCULO GARANTIA'!V19+'CALCULO GARANTIA'!K19),2)</f>
        <v>11908804.48</v>
      </c>
      <c r="D20" s="201">
        <f>ROUND(+'PART PEF2022'!I$26*'Art.14 Frac.III'!R18,2)</f>
        <v>2216833.56</v>
      </c>
      <c r="E20" s="192">
        <f>ROUND(+IF('PART PEF2022'!L$21&lt;1,'CALCULO GARANTIA'!L19*'PART PEF2022'!I$21,'CALCULO GARANTIA'!W19+'CALCULO GARANTIA'!M19),2)</f>
        <v>2574708.6800000002</v>
      </c>
      <c r="F20" s="192">
        <f>ROUND(+IF('PART PEF2022'!L$22&lt;1,'CALCULO GARANTIA'!N19*'PART PEF2022'!I$22,'CALCULO GARANTIA'!X19+'CALCULO GARANTIA'!O19),2)</f>
        <v>4787482.82</v>
      </c>
      <c r="G20" s="192">
        <f>ROUND(+IF('PART PEF2022'!L$23&lt;1,'CALCULO GARANTIA'!P19*'PART PEF2022'!I$23,'CALCULO GARANTIA'!Y19+'CALCULO GARANTIA'!Q19),2)</f>
        <v>2477482.7000000002</v>
      </c>
      <c r="H20" s="192">
        <f>ROUND(+IF('PART PEF2022'!L$24&lt;1,'CALCULO GARANTIA'!R19*'PART PEF2022'!I$24,'CALCULO GARANTIA'!Z19+'CALCULO GARANTIA'!S19),2)</f>
        <v>465091.67</v>
      </c>
      <c r="I20" s="192">
        <f>+ROUND('COEF Art 14 F II'!L20,2)</f>
        <v>569585.25</v>
      </c>
      <c r="J20" s="192">
        <f>+'ISR BI'!D17</f>
        <v>3719.31</v>
      </c>
      <c r="K20" s="270">
        <f t="shared" si="2"/>
        <v>109939907.25000003</v>
      </c>
      <c r="N20" s="269" t="s">
        <v>8</v>
      </c>
      <c r="O20" s="274">
        <v>84405958.804207176</v>
      </c>
      <c r="P20" s="192">
        <v>11805994.538421549</v>
      </c>
      <c r="Q20" s="201">
        <v>1972623.1741075842</v>
      </c>
      <c r="R20" s="192">
        <v>2467440.1916511119</v>
      </c>
      <c r="S20" s="192">
        <v>3971848.8805889091</v>
      </c>
      <c r="T20" s="192">
        <v>2477465.3981963745</v>
      </c>
      <c r="U20" s="192">
        <v>465090.29032773559</v>
      </c>
      <c r="V20" s="192">
        <v>569548.26030370535</v>
      </c>
      <c r="W20" s="192">
        <v>3801.1637656182024</v>
      </c>
      <c r="X20" s="270">
        <f t="shared" si="3"/>
        <v>108139770.70156975</v>
      </c>
      <c r="Z20" s="269" t="s">
        <v>8</v>
      </c>
      <c r="AA20" s="281">
        <f t="shared" si="4"/>
        <v>530239.97579282522</v>
      </c>
      <c r="AB20" s="281">
        <f t="shared" si="0"/>
        <v>102809.94157845154</v>
      </c>
      <c r="AC20" s="281">
        <f t="shared" si="0"/>
        <v>244210.38589241588</v>
      </c>
      <c r="AD20" s="281">
        <f t="shared" si="0"/>
        <v>107268.48834888823</v>
      </c>
      <c r="AE20" s="281">
        <f t="shared" si="0"/>
        <v>815633.93941109115</v>
      </c>
      <c r="AF20" s="281">
        <f t="shared" si="0"/>
        <v>17.301803625654429</v>
      </c>
      <c r="AG20" s="281">
        <f t="shared" si="0"/>
        <v>1.3796722643892281</v>
      </c>
      <c r="AH20" s="281">
        <f t="shared" si="0"/>
        <v>36.989696294651367</v>
      </c>
      <c r="AI20" s="281">
        <f t="shared" si="0"/>
        <v>-81.853765618202488</v>
      </c>
      <c r="AJ20" s="308">
        <f t="shared" si="5"/>
        <v>1800136.5484302386</v>
      </c>
      <c r="AL20" s="269" t="s">
        <v>8</v>
      </c>
      <c r="AM20" s="281">
        <f t="shared" si="6"/>
        <v>88373.329298804209</v>
      </c>
      <c r="AN20" s="281">
        <f t="shared" si="1"/>
        <v>17134.990263075259</v>
      </c>
      <c r="AO20" s="281">
        <f t="shared" si="1"/>
        <v>40701.730982069312</v>
      </c>
      <c r="AP20" s="281">
        <f t="shared" si="1"/>
        <v>17878.081391481373</v>
      </c>
      <c r="AQ20" s="281">
        <f t="shared" si="1"/>
        <v>135938.98990184852</v>
      </c>
      <c r="AR20" s="281">
        <f t="shared" si="1"/>
        <v>2.8836339376090714</v>
      </c>
      <c r="AS20" s="281">
        <f t="shared" si="1"/>
        <v>0.22994537739820467</v>
      </c>
      <c r="AT20" s="281">
        <f t="shared" si="1"/>
        <v>6.1649493824418942</v>
      </c>
      <c r="AU20" s="281">
        <f t="shared" si="1"/>
        <v>-13.642294269700415</v>
      </c>
      <c r="AV20" s="308">
        <f t="shared" si="7"/>
        <v>300022.7580717064</v>
      </c>
    </row>
    <row r="21" spans="1:48">
      <c r="A21" s="269" t="s">
        <v>9</v>
      </c>
      <c r="B21" s="274">
        <f>ROUND(IF('PART PEF2022'!L$19&lt;1,'CALCULO GARANTIA'!H20*'PART PEF2022'!I$19,'CALCULO GARANTIA'!U20+'CALCULO GARANTIA'!I20),2)</f>
        <v>10934608.02</v>
      </c>
      <c r="C21" s="192">
        <f>ROUND(+IF('PART PEF2022'!L$20&lt;1,'CALCULO GARANTIA'!J20*'PART PEF2022'!I$20,'CALCULO GARANTIA'!V20+'CALCULO GARANTIA'!K20),2)</f>
        <v>1538098.05</v>
      </c>
      <c r="D21" s="201">
        <f>ROUND(+'PART PEF2022'!I$26*'Art.14 Frac.III'!R19,2)</f>
        <v>2245819.52</v>
      </c>
      <c r="E21" s="192">
        <f>ROUND(+IF('PART PEF2022'!L$21&lt;1,'CALCULO GARANTIA'!L20*'PART PEF2022'!I$21,'CALCULO GARANTIA'!W20+'CALCULO GARANTIA'!M20),2)</f>
        <v>327002.43</v>
      </c>
      <c r="F21" s="192">
        <f>ROUND(+IF('PART PEF2022'!L$22&lt;1,'CALCULO GARANTIA'!N20*'PART PEF2022'!I$22,'CALCULO GARANTIA'!X20+'CALCULO GARANTIA'!O20),2)</f>
        <v>616005.85</v>
      </c>
      <c r="G21" s="192">
        <f>ROUND(+IF('PART PEF2022'!L$23&lt;1,'CALCULO GARANTIA'!P20*'PART PEF2022'!I$23,'CALCULO GARANTIA'!Y20+'CALCULO GARANTIA'!Q20),2)</f>
        <v>320763.67</v>
      </c>
      <c r="H21" s="192">
        <f>ROUND(+IF('PART PEF2022'!L$24&lt;1,'CALCULO GARANTIA'!R20*'PART PEF2022'!I$24,'CALCULO GARANTIA'!Z20+'CALCULO GARANTIA'!S20),2)</f>
        <v>59205.3</v>
      </c>
      <c r="I21" s="192">
        <f>+ROUND('COEF Art 14 F II'!L21,2)</f>
        <v>48205.599999999999</v>
      </c>
      <c r="J21" s="192">
        <f>+'ISR BI'!D18</f>
        <v>772.81</v>
      </c>
      <c r="K21" s="270">
        <f t="shared" si="2"/>
        <v>16090481.25</v>
      </c>
      <c r="N21" s="269" t="s">
        <v>9</v>
      </c>
      <c r="O21" s="274">
        <v>10875053.932752158</v>
      </c>
      <c r="P21" s="192">
        <v>1526550.2393554023</v>
      </c>
      <c r="Q21" s="201">
        <v>2214688.7219633884</v>
      </c>
      <c r="R21" s="192">
        <v>314949.99878978694</v>
      </c>
      <c r="S21" s="192">
        <v>524442.52626212384</v>
      </c>
      <c r="T21" s="192">
        <v>320760.18900513067</v>
      </c>
      <c r="U21" s="192">
        <v>59205.157867116708</v>
      </c>
      <c r="V21" s="192">
        <v>48199.456411052655</v>
      </c>
      <c r="W21" s="192">
        <v>1199.8950739671013</v>
      </c>
      <c r="X21" s="270">
        <f t="shared" si="3"/>
        <v>15885050.117480127</v>
      </c>
      <c r="Z21" s="269" t="s">
        <v>9</v>
      </c>
      <c r="AA21" s="281">
        <f t="shared" si="4"/>
        <v>59554.08724784106</v>
      </c>
      <c r="AB21" s="281">
        <f t="shared" si="0"/>
        <v>11547.810644597746</v>
      </c>
      <c r="AC21" s="281">
        <f t="shared" si="0"/>
        <v>31130.798036611639</v>
      </c>
      <c r="AD21" s="281">
        <f t="shared" si="0"/>
        <v>12052.43121021305</v>
      </c>
      <c r="AE21" s="281">
        <f t="shared" si="0"/>
        <v>91563.323737876141</v>
      </c>
      <c r="AF21" s="281">
        <f t="shared" si="0"/>
        <v>3.4809948693145998</v>
      </c>
      <c r="AG21" s="281">
        <f t="shared" si="0"/>
        <v>0.14213288329483476</v>
      </c>
      <c r="AH21" s="281">
        <f t="shared" si="0"/>
        <v>6.1435889473432326</v>
      </c>
      <c r="AI21" s="281">
        <f t="shared" si="0"/>
        <v>-427.08507396710138</v>
      </c>
      <c r="AJ21" s="308">
        <f t="shared" si="5"/>
        <v>205431.13251987248</v>
      </c>
      <c r="AL21" s="269" t="s">
        <v>9</v>
      </c>
      <c r="AM21" s="281">
        <f t="shared" si="6"/>
        <v>9925.68120797351</v>
      </c>
      <c r="AN21" s="281">
        <f t="shared" si="1"/>
        <v>1924.6351074329577</v>
      </c>
      <c r="AO21" s="281">
        <f t="shared" si="1"/>
        <v>5188.4663394352729</v>
      </c>
      <c r="AP21" s="281">
        <f t="shared" si="1"/>
        <v>2008.7385350355082</v>
      </c>
      <c r="AQ21" s="281">
        <f t="shared" si="1"/>
        <v>15260.553956312689</v>
      </c>
      <c r="AR21" s="281">
        <f t="shared" si="1"/>
        <v>0.5801658115524333</v>
      </c>
      <c r="AS21" s="281">
        <f t="shared" si="1"/>
        <v>2.3688813882472459E-2</v>
      </c>
      <c r="AT21" s="281">
        <f t="shared" si="1"/>
        <v>1.0239314912238722</v>
      </c>
      <c r="AU21" s="281">
        <f t="shared" si="1"/>
        <v>-71.180845661183568</v>
      </c>
      <c r="AV21" s="308">
        <f t="shared" si="7"/>
        <v>34238.522086645411</v>
      </c>
    </row>
    <row r="22" spans="1:48">
      <c r="A22" s="269" t="s">
        <v>135</v>
      </c>
      <c r="B22" s="274">
        <f>ROUND(IF('PART PEF2022'!L$19&lt;1,'CALCULO GARANTIA'!H21*'PART PEF2022'!I$19,'CALCULO GARANTIA'!U21+'CALCULO GARANTIA'!I21),2)</f>
        <v>7691742.1200000001</v>
      </c>
      <c r="C22" s="192">
        <f>ROUND(+IF('PART PEF2022'!L$20&lt;1,'CALCULO GARANTIA'!J21*'PART PEF2022'!I$20,'CALCULO GARANTIA'!V21+'CALCULO GARANTIA'!K21),2)</f>
        <v>1082774.8899999999</v>
      </c>
      <c r="D22" s="201">
        <f>ROUND(+'PART PEF2022'!I$26*'Art.14 Frac.III'!R20,2)</f>
        <v>7418438.8399999999</v>
      </c>
      <c r="E22" s="192">
        <f>ROUND(+IF('PART PEF2022'!L$21&lt;1,'CALCULO GARANTIA'!L21*'PART PEF2022'!I$21,'CALCULO GARANTIA'!W21+'CALCULO GARANTIA'!M21),2)</f>
        <v>229279.06</v>
      </c>
      <c r="F22" s="192">
        <f>ROUND(+IF('PART PEF2022'!L$22&lt;1,'CALCULO GARANTIA'!N21*'PART PEF2022'!I$22,'CALCULO GARANTIA'!X21+'CALCULO GARANTIA'!O21),2)</f>
        <v>433262.5</v>
      </c>
      <c r="G22" s="192">
        <f>ROUND(+IF('PART PEF2022'!L$23&lt;1,'CALCULO GARANTIA'!P21*'PART PEF2022'!I$23,'CALCULO GARANTIA'!Y21+'CALCULO GARANTIA'!Q21),2)</f>
        <v>225937.87</v>
      </c>
      <c r="H22" s="192">
        <f>ROUND(+IF('PART PEF2022'!L$24&lt;1,'CALCULO GARANTIA'!R21*'PART PEF2022'!I$24,'CALCULO GARANTIA'!Z21+'CALCULO GARANTIA'!S21),2)</f>
        <v>41535.040000000001</v>
      </c>
      <c r="I22" s="192">
        <f>+ROUND('COEF Art 14 F II'!L22,2)</f>
        <v>54066.83</v>
      </c>
      <c r="J22" s="192">
        <f>+'ISR BI'!D19</f>
        <v>14323.26</v>
      </c>
      <c r="K22" s="270">
        <f t="shared" si="2"/>
        <v>17191360.41</v>
      </c>
      <c r="N22" s="269" t="s">
        <v>337</v>
      </c>
      <c r="O22" s="274">
        <v>7640018.4320926899</v>
      </c>
      <c r="P22" s="192">
        <v>1073007.3521510758</v>
      </c>
      <c r="Q22" s="201">
        <v>6659746.542520795</v>
      </c>
      <c r="R22" s="192">
        <v>221046.91500652902</v>
      </c>
      <c r="S22" s="192">
        <v>368304.40895241249</v>
      </c>
      <c r="T22" s="192">
        <v>225795.6569520137</v>
      </c>
      <c r="U22" s="192">
        <v>41519.168196074112</v>
      </c>
      <c r="V22" s="192">
        <v>53719.716708764747</v>
      </c>
      <c r="W22" s="192">
        <v>31024.319139363997</v>
      </c>
      <c r="X22" s="270">
        <f t="shared" si="3"/>
        <v>16314182.51171972</v>
      </c>
      <c r="Z22" s="269" t="s">
        <v>337</v>
      </c>
      <c r="AA22" s="281">
        <f t="shared" si="4"/>
        <v>51723.687907310203</v>
      </c>
      <c r="AB22" s="281">
        <f t="shared" si="0"/>
        <v>9767.5378489240538</v>
      </c>
      <c r="AC22" s="281">
        <f t="shared" si="0"/>
        <v>758692.29747920483</v>
      </c>
      <c r="AD22" s="281">
        <f t="shared" si="0"/>
        <v>8232.1449934709817</v>
      </c>
      <c r="AE22" s="281">
        <f t="shared" si="0"/>
        <v>64958.091047587513</v>
      </c>
      <c r="AF22" s="281">
        <f t="shared" si="0"/>
        <v>142.21304798629717</v>
      </c>
      <c r="AG22" s="281">
        <f t="shared" si="0"/>
        <v>15.871803925889253</v>
      </c>
      <c r="AH22" s="281">
        <f t="shared" si="0"/>
        <v>347.11329123525502</v>
      </c>
      <c r="AI22" s="281">
        <f t="shared" si="0"/>
        <v>-16701.059139363999</v>
      </c>
      <c r="AJ22" s="308">
        <f t="shared" si="5"/>
        <v>877177.89828028099</v>
      </c>
      <c r="AL22" s="269" t="s">
        <v>337</v>
      </c>
      <c r="AM22" s="281">
        <f t="shared" si="6"/>
        <v>8620.6146512183677</v>
      </c>
      <c r="AN22" s="281">
        <f t="shared" si="1"/>
        <v>1627.9229748206756</v>
      </c>
      <c r="AO22" s="281">
        <f t="shared" si="1"/>
        <v>126448.71624653414</v>
      </c>
      <c r="AP22" s="281">
        <f t="shared" si="1"/>
        <v>1372.0241655784969</v>
      </c>
      <c r="AQ22" s="281">
        <f t="shared" si="1"/>
        <v>10826.348507931252</v>
      </c>
      <c r="AR22" s="281">
        <f t="shared" si="1"/>
        <v>23.702174664382863</v>
      </c>
      <c r="AS22" s="281">
        <f t="shared" si="1"/>
        <v>2.6453006543148754</v>
      </c>
      <c r="AT22" s="281">
        <f t="shared" si="1"/>
        <v>57.852215205875837</v>
      </c>
      <c r="AU22" s="281">
        <f t="shared" si="1"/>
        <v>-2783.5098565606663</v>
      </c>
      <c r="AV22" s="308">
        <f t="shared" si="7"/>
        <v>146196.31638004683</v>
      </c>
    </row>
    <row r="23" spans="1:48">
      <c r="A23" s="269" t="s">
        <v>10</v>
      </c>
      <c r="B23" s="274">
        <f>ROUND(IF('PART PEF2022'!L$19&lt;1,'CALCULO GARANTIA'!H22*'PART PEF2022'!I$19,'CALCULO GARANTIA'!U22+'CALCULO GARANTIA'!I22),2)</f>
        <v>67221143.090000004</v>
      </c>
      <c r="C23" s="192">
        <f>ROUND(+IF('PART PEF2022'!L$20&lt;1,'CALCULO GARANTIA'!J22*'PART PEF2022'!I$20,'CALCULO GARANTIA'!V22+'CALCULO GARANTIA'!K22),2)</f>
        <v>9468896.3399999999</v>
      </c>
      <c r="D23" s="201">
        <f>ROUND(+'PART PEF2022'!I$26*'Art.14 Frac.III'!R21,2)</f>
        <v>1364933.5</v>
      </c>
      <c r="E23" s="192">
        <f>ROUND(+IF('PART PEF2022'!L$21&lt;1,'CALCULO GARANTIA'!L22*'PART PEF2022'!I$21,'CALCULO GARANTIA'!W22+'CALCULO GARANTIA'!M22),2)</f>
        <v>1998278.17</v>
      </c>
      <c r="F23" s="192">
        <f>ROUND(+IF('PART PEF2022'!L$22&lt;1,'CALCULO GARANTIA'!N22*'PART PEF2022'!I$22,'CALCULO GARANTIA'!X22+'CALCULO GARANTIA'!O22),2)</f>
        <v>3786044.88</v>
      </c>
      <c r="G23" s="192">
        <f>ROUND(+IF('PART PEF2022'!L$23&lt;1,'CALCULO GARANTIA'!P22*'PART PEF2022'!I$23,'CALCULO GARANTIA'!Y22+'CALCULO GARANTIA'!Q22),2)</f>
        <v>1976788.19</v>
      </c>
      <c r="H23" s="192">
        <f>ROUND(+IF('PART PEF2022'!L$24&lt;1,'CALCULO GARANTIA'!R22*'PART PEF2022'!I$24,'CALCULO GARANTIA'!Z22+'CALCULO GARANTIA'!S22),2)</f>
        <v>362167.93</v>
      </c>
      <c r="I23" s="192">
        <f>+ROUND('COEF Art 14 F II'!L23,2)</f>
        <v>609084.86</v>
      </c>
      <c r="J23" s="192">
        <f>+'ISR BI'!D20</f>
        <v>21888.080000000002</v>
      </c>
      <c r="K23" s="270">
        <f t="shared" si="2"/>
        <v>86809225.040000007</v>
      </c>
      <c r="N23" s="269" t="s">
        <v>10</v>
      </c>
      <c r="O23" s="274">
        <v>66879153.56209863</v>
      </c>
      <c r="P23" s="192">
        <v>9402571.4603857212</v>
      </c>
      <c r="Q23" s="201">
        <v>1328403.2362179207</v>
      </c>
      <c r="R23" s="192">
        <v>1928962.319305154</v>
      </c>
      <c r="S23" s="192">
        <v>3259185.8251129347</v>
      </c>
      <c r="T23" s="192">
        <v>1976783.8713905977</v>
      </c>
      <c r="U23" s="192">
        <v>362167.93894824968</v>
      </c>
      <c r="V23" s="192">
        <v>609079.06869392586</v>
      </c>
      <c r="W23" s="192">
        <v>21342.80737709552</v>
      </c>
      <c r="X23" s="270">
        <f t="shared" si="3"/>
        <v>85767650.089530215</v>
      </c>
      <c r="Z23" s="269" t="s">
        <v>10</v>
      </c>
      <c r="AA23" s="281">
        <f t="shared" si="4"/>
        <v>341989.5279013738</v>
      </c>
      <c r="AB23" s="281">
        <f t="shared" ref="AB23:AB57" si="8">+C23-P23</f>
        <v>66324.879614278674</v>
      </c>
      <c r="AC23" s="281">
        <f t="shared" ref="AC23:AC57" si="9">+D23-Q23</f>
        <v>36530.263782079332</v>
      </c>
      <c r="AD23" s="281">
        <f t="shared" ref="AD23:AD57" si="10">+E23-R23</f>
        <v>69315.850694845896</v>
      </c>
      <c r="AE23" s="281">
        <f t="shared" ref="AE23:AE57" si="11">+F23-S23</f>
        <v>526859.0548870652</v>
      </c>
      <c r="AF23" s="281">
        <f t="shared" ref="AF23:AF57" si="12">+G23-T23</f>
        <v>4.3186094022821635</v>
      </c>
      <c r="AG23" s="281">
        <f t="shared" ref="AG23:AG57" si="13">+H23-U23</f>
        <v>-8.9482496841810644E-3</v>
      </c>
      <c r="AH23" s="281">
        <f t="shared" ref="AH23:AH57" si="14">+I23-V23</f>
        <v>5.7913060741266236</v>
      </c>
      <c r="AI23" s="281">
        <f t="shared" ref="AI23:AI57" si="15">+J23-W23</f>
        <v>545.27262290448198</v>
      </c>
      <c r="AJ23" s="308">
        <f t="shared" si="5"/>
        <v>1041574.9504697741</v>
      </c>
      <c r="AL23" s="269" t="s">
        <v>10</v>
      </c>
      <c r="AM23" s="281">
        <f t="shared" si="6"/>
        <v>56998.25465022897</v>
      </c>
      <c r="AN23" s="281">
        <f t="shared" ref="AN23:AN57" si="16">+AB23/6</f>
        <v>11054.146602379778</v>
      </c>
      <c r="AO23" s="281">
        <f t="shared" ref="AO23:AO57" si="17">+AC23/6</f>
        <v>6088.3772970132222</v>
      </c>
      <c r="AP23" s="281">
        <f t="shared" ref="AP23:AP57" si="18">+AD23/6</f>
        <v>11552.641782474317</v>
      </c>
      <c r="AQ23" s="281">
        <f t="shared" ref="AQ23:AQ57" si="19">+AE23/6</f>
        <v>87809.842481177533</v>
      </c>
      <c r="AR23" s="281">
        <f t="shared" ref="AR23:AR57" si="20">+AF23/6</f>
        <v>0.71976823371369392</v>
      </c>
      <c r="AS23" s="281">
        <f t="shared" ref="AS23:AS57" si="21">+AG23/6</f>
        <v>-1.4913749473635107E-3</v>
      </c>
      <c r="AT23" s="281">
        <f t="shared" ref="AT23:AT57" si="22">+AH23/6</f>
        <v>0.96521767902110389</v>
      </c>
      <c r="AU23" s="281">
        <f t="shared" ref="AU23:AU57" si="23">+AI23/6</f>
        <v>90.878770484080334</v>
      </c>
      <c r="AV23" s="308">
        <f t="shared" si="7"/>
        <v>173595.82507829569</v>
      </c>
    </row>
    <row r="24" spans="1:48">
      <c r="A24" s="269" t="s">
        <v>136</v>
      </c>
      <c r="B24" s="274">
        <f>ROUND(IF('PART PEF2022'!L$19&lt;1,'CALCULO GARANTIA'!H23*'PART PEF2022'!I$19,'CALCULO GARANTIA'!U23+'CALCULO GARANTIA'!I23),2)</f>
        <v>106486598.39</v>
      </c>
      <c r="C24" s="192">
        <f>ROUND(+IF('PART PEF2022'!L$20&lt;1,'CALCULO GARANTIA'!J23*'PART PEF2022'!I$20,'CALCULO GARANTIA'!V23+'CALCULO GARANTIA'!K23),2)</f>
        <v>15700547.68</v>
      </c>
      <c r="D24" s="201">
        <f>ROUND(+'PART PEF2022'!I$26*'Art.14 Frac.III'!R22,2)</f>
        <v>4639473.7699999996</v>
      </c>
      <c r="E24" s="192">
        <f>ROUND(+IF('PART PEF2022'!L$21&lt;1,'CALCULO GARANTIA'!L23*'PART PEF2022'!I$21,'CALCULO GARANTIA'!W23+'CALCULO GARANTIA'!M23),2)</f>
        <v>2536261.7599999998</v>
      </c>
      <c r="F24" s="192">
        <f>ROUND(+IF('PART PEF2022'!L$22&lt;1,'CALCULO GARANTIA'!N23*'PART PEF2022'!I$22,'CALCULO GARANTIA'!X23+'CALCULO GARANTIA'!O23),2)</f>
        <v>5950997.4800000004</v>
      </c>
      <c r="G24" s="192">
        <f>ROUND(+IF('PART PEF2022'!L$23&lt;1,'CALCULO GARANTIA'!P23*'PART PEF2022'!I$23,'CALCULO GARANTIA'!Y23+'CALCULO GARANTIA'!Q23),2)</f>
        <v>3387346.26</v>
      </c>
      <c r="H24" s="192">
        <f>ROUND(+IF('PART PEF2022'!L$24&lt;1,'CALCULO GARANTIA'!R23*'PART PEF2022'!I$24,'CALCULO GARANTIA'!Z23+'CALCULO GARANTIA'!S23),2)</f>
        <v>479232.39</v>
      </c>
      <c r="I24" s="192">
        <f>+ROUND('COEF Art 14 F II'!L24,2)</f>
        <v>4078754.28</v>
      </c>
      <c r="J24" s="192">
        <f>+'ISR BI'!D21</f>
        <v>4638924.09</v>
      </c>
      <c r="K24" s="270">
        <f t="shared" si="2"/>
        <v>147898136.09999996</v>
      </c>
      <c r="N24" s="269" t="s">
        <v>338</v>
      </c>
      <c r="O24" s="274">
        <v>107138412.35832657</v>
      </c>
      <c r="P24" s="192">
        <v>15827384.831187317</v>
      </c>
      <c r="Q24" s="201">
        <v>4599108.1426451383</v>
      </c>
      <c r="R24" s="192">
        <v>2672485.7678862684</v>
      </c>
      <c r="S24" s="192">
        <v>7010206.9205515077</v>
      </c>
      <c r="T24" s="192">
        <v>3386409.2759048883</v>
      </c>
      <c r="U24" s="192">
        <v>479195.68831115717</v>
      </c>
      <c r="V24" s="192">
        <v>4077119.0394114261</v>
      </c>
      <c r="W24" s="192">
        <v>4597257.8118293965</v>
      </c>
      <c r="X24" s="270">
        <f t="shared" si="3"/>
        <v>149787579.83605367</v>
      </c>
      <c r="Z24" s="269" t="s">
        <v>338</v>
      </c>
      <c r="AA24" s="281">
        <f t="shared" si="4"/>
        <v>-651813.9683265686</v>
      </c>
      <c r="AB24" s="281">
        <f t="shared" si="8"/>
        <v>-126837.15118731745</v>
      </c>
      <c r="AC24" s="281">
        <f t="shared" si="9"/>
        <v>40365.627354861237</v>
      </c>
      <c r="AD24" s="281">
        <f t="shared" si="10"/>
        <v>-136224.00788626866</v>
      </c>
      <c r="AE24" s="281">
        <f t="shared" si="11"/>
        <v>-1059209.4405515073</v>
      </c>
      <c r="AF24" s="281">
        <f t="shared" si="12"/>
        <v>936.9840951114893</v>
      </c>
      <c r="AG24" s="281">
        <f t="shared" si="13"/>
        <v>36.701688842847943</v>
      </c>
      <c r="AH24" s="281">
        <f t="shared" si="14"/>
        <v>1635.2405885737389</v>
      </c>
      <c r="AI24" s="281">
        <f t="shared" si="15"/>
        <v>41666.278170603327</v>
      </c>
      <c r="AJ24" s="308">
        <f t="shared" si="5"/>
        <v>-1889443.7360536694</v>
      </c>
      <c r="AL24" s="269" t="s">
        <v>338</v>
      </c>
      <c r="AM24" s="281">
        <f t="shared" si="6"/>
        <v>-108635.66138776143</v>
      </c>
      <c r="AN24" s="281">
        <f t="shared" si="16"/>
        <v>-21139.52519788624</v>
      </c>
      <c r="AO24" s="281">
        <f t="shared" si="17"/>
        <v>6727.6045591435395</v>
      </c>
      <c r="AP24" s="281">
        <f t="shared" si="18"/>
        <v>-22704.001314378111</v>
      </c>
      <c r="AQ24" s="281">
        <f t="shared" si="19"/>
        <v>-176534.90675858455</v>
      </c>
      <c r="AR24" s="281">
        <f t="shared" si="20"/>
        <v>156.16401585191488</v>
      </c>
      <c r="AS24" s="281">
        <f t="shared" si="21"/>
        <v>6.1169481404746575</v>
      </c>
      <c r="AT24" s="281">
        <f t="shared" si="22"/>
        <v>272.54009809562314</v>
      </c>
      <c r="AU24" s="281">
        <f t="shared" si="23"/>
        <v>6944.3796951005543</v>
      </c>
      <c r="AV24" s="308">
        <f t="shared" si="7"/>
        <v>-314907.28934227821</v>
      </c>
    </row>
    <row r="25" spans="1:48">
      <c r="A25" s="269" t="s">
        <v>11</v>
      </c>
      <c r="B25" s="274">
        <f>ROUND(IF('PART PEF2022'!L$19&lt;1,'CALCULO GARANTIA'!H24*'PART PEF2022'!I$19,'CALCULO GARANTIA'!U24+'CALCULO GARANTIA'!I24),2)</f>
        <v>14186534.57</v>
      </c>
      <c r="C25" s="192">
        <f>ROUND(+IF('PART PEF2022'!L$20&lt;1,'CALCULO GARANTIA'!J24*'PART PEF2022'!I$20,'CALCULO GARANTIA'!V24+'CALCULO GARANTIA'!K24),2)</f>
        <v>2036484.57</v>
      </c>
      <c r="D25" s="201">
        <f>ROUND(+'PART PEF2022'!I$26*'Art.14 Frac.III'!R23,2)</f>
        <v>25194381.989999998</v>
      </c>
      <c r="E25" s="192">
        <f>ROUND(+IF('PART PEF2022'!L$21&lt;1,'CALCULO GARANTIA'!L24*'PART PEF2022'!I$21,'CALCULO GARANTIA'!W24+'CALCULO GARANTIA'!M24),2)</f>
        <v>387465.72</v>
      </c>
      <c r="F25" s="192">
        <f>ROUND(+IF('PART PEF2022'!L$22&lt;1,'CALCULO GARANTIA'!N24*'PART PEF2022'!I$22,'CALCULO GARANTIA'!X24+'CALCULO GARANTIA'!O24),2)</f>
        <v>796482.31</v>
      </c>
      <c r="G25" s="192">
        <f>ROUND(+IF('PART PEF2022'!L$23&lt;1,'CALCULO GARANTIA'!P24*'PART PEF2022'!I$23,'CALCULO GARANTIA'!Y24+'CALCULO GARANTIA'!Q24),2)</f>
        <v>431116.17</v>
      </c>
      <c r="H25" s="192">
        <f>ROUND(+IF('PART PEF2022'!L$24&lt;1,'CALCULO GARANTIA'!R24*'PART PEF2022'!I$24,'CALCULO GARANTIA'!Z24+'CALCULO GARANTIA'!S24),2)</f>
        <v>71289.14</v>
      </c>
      <c r="I25" s="192">
        <f>+ROUND('COEF Art 14 F II'!L25,2)</f>
        <v>127382.83</v>
      </c>
      <c r="J25" s="192">
        <f>+'ISR BI'!D22</f>
        <v>8724.5400000000009</v>
      </c>
      <c r="K25" s="270">
        <f t="shared" si="2"/>
        <v>43239861.839999996</v>
      </c>
      <c r="N25" s="269" t="s">
        <v>11</v>
      </c>
      <c r="O25" s="274">
        <v>14101002.313776899</v>
      </c>
      <c r="P25" s="192">
        <v>2021771.8918464822</v>
      </c>
      <c r="Q25" s="201">
        <v>21315625.144199569</v>
      </c>
      <c r="R25" s="192">
        <v>386120.03393119009</v>
      </c>
      <c r="S25" s="192">
        <v>767999.99549116683</v>
      </c>
      <c r="T25" s="192">
        <v>430141.44253811135</v>
      </c>
      <c r="U25" s="192">
        <v>71176.676735345231</v>
      </c>
      <c r="V25" s="192">
        <v>124969.19848707745</v>
      </c>
      <c r="W25" s="192">
        <v>14275.299626626176</v>
      </c>
      <c r="X25" s="270">
        <f t="shared" si="3"/>
        <v>39233081.996632472</v>
      </c>
      <c r="Z25" s="269" t="s">
        <v>11</v>
      </c>
      <c r="AA25" s="281">
        <f t="shared" si="4"/>
        <v>85532.256223101169</v>
      </c>
      <c r="AB25" s="281">
        <f t="shared" si="8"/>
        <v>14712.678153517889</v>
      </c>
      <c r="AC25" s="281">
        <f t="shared" si="9"/>
        <v>3878756.8458004296</v>
      </c>
      <c r="AD25" s="281">
        <f t="shared" si="10"/>
        <v>1345.6860688098823</v>
      </c>
      <c r="AE25" s="281">
        <f t="shared" si="11"/>
        <v>28482.314508833224</v>
      </c>
      <c r="AF25" s="281">
        <f t="shared" si="12"/>
        <v>974.72746188862948</v>
      </c>
      <c r="AG25" s="281">
        <f t="shared" si="13"/>
        <v>112.46326465476886</v>
      </c>
      <c r="AH25" s="281">
        <f t="shared" si="14"/>
        <v>2413.631512922555</v>
      </c>
      <c r="AI25" s="281">
        <f t="shared" si="15"/>
        <v>-5550.7596266261753</v>
      </c>
      <c r="AJ25" s="308">
        <f t="shared" si="5"/>
        <v>4006779.8433675319</v>
      </c>
      <c r="AL25" s="269" t="s">
        <v>11</v>
      </c>
      <c r="AM25" s="281">
        <f t="shared" si="6"/>
        <v>14255.376037183529</v>
      </c>
      <c r="AN25" s="281">
        <f t="shared" si="16"/>
        <v>2452.113025586315</v>
      </c>
      <c r="AO25" s="281">
        <f t="shared" si="17"/>
        <v>646459.4743000716</v>
      </c>
      <c r="AP25" s="281">
        <f t="shared" si="18"/>
        <v>224.28101146831372</v>
      </c>
      <c r="AQ25" s="281">
        <f t="shared" si="19"/>
        <v>4747.052418138871</v>
      </c>
      <c r="AR25" s="281">
        <f t="shared" si="20"/>
        <v>162.45457698143824</v>
      </c>
      <c r="AS25" s="281">
        <f t="shared" si="21"/>
        <v>18.743877442461478</v>
      </c>
      <c r="AT25" s="281">
        <f t="shared" si="22"/>
        <v>402.27191882042581</v>
      </c>
      <c r="AU25" s="281">
        <f t="shared" si="23"/>
        <v>-925.12660443769585</v>
      </c>
      <c r="AV25" s="308">
        <f t="shared" si="7"/>
        <v>667796.64056125516</v>
      </c>
    </row>
    <row r="26" spans="1:48">
      <c r="A26" s="269" t="s">
        <v>12</v>
      </c>
      <c r="B26" s="274">
        <f>ROUND(IF('PART PEF2022'!L$19&lt;1,'CALCULO GARANTIA'!H25*'PART PEF2022'!I$19,'CALCULO GARANTIA'!U25+'CALCULO GARANTIA'!I25),2)</f>
        <v>202836324.72</v>
      </c>
      <c r="C26" s="192">
        <f>ROUND(+IF('PART PEF2022'!L$20&lt;1,'CALCULO GARANTIA'!J25*'PART PEF2022'!I$20,'CALCULO GARANTIA'!V25+'CALCULO GARANTIA'!K25),2)</f>
        <v>29361753.899999999</v>
      </c>
      <c r="D26" s="201">
        <f>ROUND(+'PART PEF2022'!I$26*'Art.14 Frac.III'!R24,2)</f>
        <v>6412534.04</v>
      </c>
      <c r="E26" s="192">
        <f>ROUND(+IF('PART PEF2022'!L$21&lt;1,'CALCULO GARANTIA'!L25*'PART PEF2022'!I$21,'CALCULO GARANTIA'!W25+'CALCULO GARANTIA'!M25),2)</f>
        <v>5320329.04</v>
      </c>
      <c r="F26" s="192">
        <f>ROUND(+IF('PART PEF2022'!L$22&lt;1,'CALCULO GARANTIA'!N25*'PART PEF2022'!I$22,'CALCULO GARANTIA'!X25+'CALCULO GARANTIA'!O25),2)</f>
        <v>11371700.699999999</v>
      </c>
      <c r="G26" s="192">
        <f>ROUND(+IF('PART PEF2022'!L$23&lt;1,'CALCULO GARANTIA'!P25*'PART PEF2022'!I$23,'CALCULO GARANTIA'!Y25+'CALCULO GARANTIA'!Q25),2)</f>
        <v>6253301.7800000003</v>
      </c>
      <c r="H26" s="192">
        <f>ROUND(+IF('PART PEF2022'!L$24&lt;1,'CALCULO GARANTIA'!R25*'PART PEF2022'!I$24,'CALCULO GARANTIA'!Z25+'CALCULO GARANTIA'!S25),2)</f>
        <v>986307.07</v>
      </c>
      <c r="I26" s="192">
        <f>+ROUND('COEF Art 14 F II'!L26,2)</f>
        <v>5583952.4800000004</v>
      </c>
      <c r="J26" s="192">
        <f>+'ISR BI'!D23</f>
        <v>2362515.63</v>
      </c>
      <c r="K26" s="270">
        <f t="shared" si="2"/>
        <v>270488719.35999995</v>
      </c>
      <c r="N26" s="269" t="s">
        <v>12</v>
      </c>
      <c r="O26" s="274">
        <v>206528357.88548708</v>
      </c>
      <c r="P26" s="192">
        <v>30026812.586637851</v>
      </c>
      <c r="Q26" s="201">
        <v>7918809.5632254221</v>
      </c>
      <c r="R26" s="192">
        <v>5597242.7539903522</v>
      </c>
      <c r="S26" s="192">
        <v>11848565.18732986</v>
      </c>
      <c r="T26" s="192">
        <v>6334889.6294611851</v>
      </c>
      <c r="U26" s="192">
        <v>990213.47542896448</v>
      </c>
      <c r="V26" s="192">
        <v>5733145.4571886547</v>
      </c>
      <c r="W26" s="192">
        <v>2093429.1053987506</v>
      </c>
      <c r="X26" s="270">
        <f t="shared" si="3"/>
        <v>277071465.64414817</v>
      </c>
      <c r="Z26" s="269" t="s">
        <v>12</v>
      </c>
      <c r="AA26" s="281">
        <f t="shared" si="4"/>
        <v>-3692033.1654870808</v>
      </c>
      <c r="AB26" s="281">
        <f t="shared" si="8"/>
        <v>-665058.68663785234</v>
      </c>
      <c r="AC26" s="281">
        <f t="shared" si="9"/>
        <v>-1506275.523225422</v>
      </c>
      <c r="AD26" s="281">
        <f t="shared" si="10"/>
        <v>-276913.71399035212</v>
      </c>
      <c r="AE26" s="281">
        <f t="shared" si="11"/>
        <v>-476864.48732986115</v>
      </c>
      <c r="AF26" s="281">
        <f t="shared" si="12"/>
        <v>-81587.849461184815</v>
      </c>
      <c r="AG26" s="281">
        <f t="shared" si="13"/>
        <v>-3906.4054289645283</v>
      </c>
      <c r="AH26" s="281">
        <f t="shared" si="14"/>
        <v>-149192.97718865424</v>
      </c>
      <c r="AI26" s="281">
        <f t="shared" si="15"/>
        <v>269086.52460124926</v>
      </c>
      <c r="AJ26" s="308">
        <f t="shared" si="5"/>
        <v>-6582746.2841481231</v>
      </c>
      <c r="AL26" s="269" t="s">
        <v>12</v>
      </c>
      <c r="AM26" s="281">
        <f t="shared" si="6"/>
        <v>-615338.86091451347</v>
      </c>
      <c r="AN26" s="281">
        <f t="shared" si="16"/>
        <v>-110843.11443964206</v>
      </c>
      <c r="AO26" s="281">
        <f t="shared" si="17"/>
        <v>-251045.92053757035</v>
      </c>
      <c r="AP26" s="281">
        <f t="shared" si="18"/>
        <v>-46152.285665058684</v>
      </c>
      <c r="AQ26" s="281">
        <f t="shared" si="19"/>
        <v>-79477.414554976858</v>
      </c>
      <c r="AR26" s="281">
        <f t="shared" si="20"/>
        <v>-13597.974910197468</v>
      </c>
      <c r="AS26" s="281">
        <f t="shared" si="21"/>
        <v>-651.06757149408804</v>
      </c>
      <c r="AT26" s="281">
        <f t="shared" si="22"/>
        <v>-24865.496198109042</v>
      </c>
      <c r="AU26" s="281">
        <f t="shared" si="23"/>
        <v>44847.754100208207</v>
      </c>
      <c r="AV26" s="308">
        <f t="shared" si="7"/>
        <v>-1097124.3806913539</v>
      </c>
    </row>
    <row r="27" spans="1:48">
      <c r="A27" s="269" t="s">
        <v>137</v>
      </c>
      <c r="B27" s="274">
        <f>ROUND(IF('PART PEF2022'!L$19&lt;1,'CALCULO GARANTIA'!H26*'PART PEF2022'!I$19,'CALCULO GARANTIA'!U26+'CALCULO GARANTIA'!I26),2)</f>
        <v>26704419.57</v>
      </c>
      <c r="C27" s="192">
        <f>ROUND(+IF('PART PEF2022'!L$20&lt;1,'CALCULO GARANTIA'!J26*'PART PEF2022'!I$20,'CALCULO GARANTIA'!V26+'CALCULO GARANTIA'!K26),2)</f>
        <v>3780574.94</v>
      </c>
      <c r="D27" s="201">
        <f>ROUND(+'PART PEF2022'!I$26*'Art.14 Frac.III'!R25,2)</f>
        <v>4280937.01</v>
      </c>
      <c r="E27" s="192">
        <f>ROUND(+IF('PART PEF2022'!L$21&lt;1,'CALCULO GARANTIA'!L26*'PART PEF2022'!I$21,'CALCULO GARANTIA'!W26+'CALCULO GARANTIA'!M26),2)</f>
        <v>776829.9</v>
      </c>
      <c r="F27" s="192">
        <f>ROUND(+IF('PART PEF2022'!L$22&lt;1,'CALCULO GARANTIA'!N26*'PART PEF2022'!I$22,'CALCULO GARANTIA'!X26+'CALCULO GARANTIA'!O26),2)</f>
        <v>1502793.75</v>
      </c>
      <c r="G27" s="192">
        <f>ROUND(+IF('PART PEF2022'!L$23&lt;1,'CALCULO GARANTIA'!P26*'PART PEF2022'!I$23,'CALCULO GARANTIA'!Y26+'CALCULO GARANTIA'!Q26),2)</f>
        <v>792220.06</v>
      </c>
      <c r="H27" s="192">
        <f>ROUND(+IF('PART PEF2022'!L$24&lt;1,'CALCULO GARANTIA'!R26*'PART PEF2022'!I$24,'CALCULO GARANTIA'!Z26+'CALCULO GARANTIA'!S26),2)</f>
        <v>141321.42000000001</v>
      </c>
      <c r="I27" s="192">
        <f>+ROUND('COEF Art 14 F II'!L27,2)</f>
        <v>239178.96</v>
      </c>
      <c r="J27" s="192">
        <f>+'ISR BI'!D24</f>
        <v>75844.600000000006</v>
      </c>
      <c r="K27" s="270">
        <f t="shared" si="2"/>
        <v>38294120.210000008</v>
      </c>
      <c r="N27" s="269" t="s">
        <v>339</v>
      </c>
      <c r="O27" s="274">
        <v>26588137.503325123</v>
      </c>
      <c r="P27" s="192">
        <v>3758321.7529475451</v>
      </c>
      <c r="Q27" s="201">
        <v>4048581.6346203829</v>
      </c>
      <c r="R27" s="192">
        <v>755831.9483783039</v>
      </c>
      <c r="S27" s="192">
        <v>1341822.7842430489</v>
      </c>
      <c r="T27" s="192">
        <v>792023.88126663794</v>
      </c>
      <c r="U27" s="192">
        <v>141302.91646980547</v>
      </c>
      <c r="V27" s="192">
        <v>238732.82135762536</v>
      </c>
      <c r="W27" s="192">
        <v>61985.336404816881</v>
      </c>
      <c r="X27" s="270">
        <f t="shared" si="3"/>
        <v>37726740.579013281</v>
      </c>
      <c r="Z27" s="269" t="s">
        <v>339</v>
      </c>
      <c r="AA27" s="281">
        <f t="shared" si="4"/>
        <v>116282.06667487696</v>
      </c>
      <c r="AB27" s="281">
        <f t="shared" si="8"/>
        <v>22253.187052454799</v>
      </c>
      <c r="AC27" s="281">
        <f t="shared" si="9"/>
        <v>232355.37537961686</v>
      </c>
      <c r="AD27" s="281">
        <f t="shared" si="10"/>
        <v>20997.95162169612</v>
      </c>
      <c r="AE27" s="281">
        <f t="shared" si="11"/>
        <v>160970.96575695113</v>
      </c>
      <c r="AF27" s="281">
        <f t="shared" si="12"/>
        <v>196.17873336211778</v>
      </c>
      <c r="AG27" s="281">
        <f t="shared" si="13"/>
        <v>18.503530194546329</v>
      </c>
      <c r="AH27" s="281">
        <f t="shared" si="14"/>
        <v>446.13864237462985</v>
      </c>
      <c r="AI27" s="281">
        <f t="shared" si="15"/>
        <v>13859.263595183125</v>
      </c>
      <c r="AJ27" s="308">
        <f t="shared" si="5"/>
        <v>567379.63098671031</v>
      </c>
      <c r="AL27" s="269" t="s">
        <v>339</v>
      </c>
      <c r="AM27" s="281">
        <f t="shared" si="6"/>
        <v>19380.344445812825</v>
      </c>
      <c r="AN27" s="281">
        <f t="shared" si="16"/>
        <v>3708.8645087424666</v>
      </c>
      <c r="AO27" s="281">
        <f t="shared" si="17"/>
        <v>38725.895896602808</v>
      </c>
      <c r="AP27" s="281">
        <f t="shared" si="18"/>
        <v>3499.6586036160202</v>
      </c>
      <c r="AQ27" s="281">
        <f t="shared" si="19"/>
        <v>26828.494292825188</v>
      </c>
      <c r="AR27" s="281">
        <f t="shared" si="20"/>
        <v>32.696455560352966</v>
      </c>
      <c r="AS27" s="281">
        <f t="shared" si="21"/>
        <v>3.083921699091055</v>
      </c>
      <c r="AT27" s="281">
        <f t="shared" si="22"/>
        <v>74.356440395771642</v>
      </c>
      <c r="AU27" s="281">
        <f t="shared" si="23"/>
        <v>2309.8772658638541</v>
      </c>
      <c r="AV27" s="308">
        <f t="shared" si="7"/>
        <v>94563.271831118371</v>
      </c>
    </row>
    <row r="28" spans="1:48">
      <c r="A28" s="269" t="s">
        <v>13</v>
      </c>
      <c r="B28" s="274">
        <f>ROUND(IF('PART PEF2022'!L$19&lt;1,'CALCULO GARANTIA'!H27*'PART PEF2022'!I$19,'CALCULO GARANTIA'!U27+'CALCULO GARANTIA'!I27),2)</f>
        <v>4476950.32</v>
      </c>
      <c r="C28" s="192">
        <f>ROUND(+IF('PART PEF2022'!L$20&lt;1,'CALCULO GARANTIA'!J27*'PART PEF2022'!I$20,'CALCULO GARANTIA'!V27+'CALCULO GARANTIA'!K27),2)</f>
        <v>637594.43000000005</v>
      </c>
      <c r="D28" s="201">
        <f>ROUND(+'PART PEF2022'!I$26*'Art.14 Frac.III'!R26,2)</f>
        <v>2886763.02</v>
      </c>
      <c r="E28" s="192">
        <f>ROUND(+IF('PART PEF2022'!L$21&lt;1,'CALCULO GARANTIA'!L27*'PART PEF2022'!I$21,'CALCULO GARANTIA'!W27+'CALCULO GARANTIA'!M27),2)</f>
        <v>126832.61</v>
      </c>
      <c r="F28" s="192">
        <f>ROUND(+IF('PART PEF2022'!L$22&lt;1,'CALCULO GARANTIA'!N27*'PART PEF2022'!I$22,'CALCULO GARANTIA'!X27+'CALCULO GARANTIA'!O27),2)</f>
        <v>251689.08</v>
      </c>
      <c r="G28" s="192">
        <f>ROUND(+IF('PART PEF2022'!L$23&lt;1,'CALCULO GARANTIA'!P27*'PART PEF2022'!I$23,'CALCULO GARANTIA'!Y27+'CALCULO GARANTIA'!Q27),2)</f>
        <v>134197.5</v>
      </c>
      <c r="H28" s="192">
        <f>ROUND(+IF('PART PEF2022'!L$24&lt;1,'CALCULO GARANTIA'!R27*'PART PEF2022'!I$24,'CALCULO GARANTIA'!Z27+'CALCULO GARANTIA'!S27),2)</f>
        <v>23181.53</v>
      </c>
      <c r="I28" s="192">
        <f>+ROUND('COEF Art 14 F II'!L28,2)</f>
        <v>33237.83</v>
      </c>
      <c r="J28" s="192">
        <f>+'ISR BI'!D25</f>
        <v>731.38</v>
      </c>
      <c r="K28" s="270">
        <f t="shared" si="2"/>
        <v>8571177.7000000011</v>
      </c>
      <c r="N28" s="269" t="s">
        <v>13</v>
      </c>
      <c r="O28" s="274">
        <v>4465841.8664191067</v>
      </c>
      <c r="P28" s="192">
        <v>635450.53422229446</v>
      </c>
      <c r="Q28" s="201">
        <v>2809028.5469305627</v>
      </c>
      <c r="R28" s="192">
        <v>124672.80525926854</v>
      </c>
      <c r="S28" s="192">
        <v>235314.38973197967</v>
      </c>
      <c r="T28" s="192">
        <v>134188.20769856338</v>
      </c>
      <c r="U28" s="192">
        <v>23180.849132085848</v>
      </c>
      <c r="V28" s="192">
        <v>33218.537616860645</v>
      </c>
      <c r="W28" s="192">
        <v>1283.0869192702894</v>
      </c>
      <c r="X28" s="270">
        <f t="shared" si="3"/>
        <v>8462178.8239299916</v>
      </c>
      <c r="Z28" s="269" t="s">
        <v>13</v>
      </c>
      <c r="AA28" s="281">
        <f t="shared" si="4"/>
        <v>11108.453580893576</v>
      </c>
      <c r="AB28" s="281">
        <f t="shared" si="8"/>
        <v>2143.8957777055912</v>
      </c>
      <c r="AC28" s="281">
        <f t="shared" si="9"/>
        <v>77734.473069437314</v>
      </c>
      <c r="AD28" s="281">
        <f t="shared" si="10"/>
        <v>2159.8047407314589</v>
      </c>
      <c r="AE28" s="281">
        <f t="shared" si="11"/>
        <v>16374.69026802032</v>
      </c>
      <c r="AF28" s="281">
        <f t="shared" si="12"/>
        <v>9.2923014366242569</v>
      </c>
      <c r="AG28" s="281">
        <f t="shared" si="13"/>
        <v>0.6808679141504399</v>
      </c>
      <c r="AH28" s="281">
        <f t="shared" si="14"/>
        <v>19.292383139356389</v>
      </c>
      <c r="AI28" s="281">
        <f t="shared" si="15"/>
        <v>-551.7069192702894</v>
      </c>
      <c r="AJ28" s="308">
        <f t="shared" si="5"/>
        <v>108998.8760700081</v>
      </c>
      <c r="AL28" s="269" t="s">
        <v>13</v>
      </c>
      <c r="AM28" s="281">
        <f t="shared" si="6"/>
        <v>1851.4089301489294</v>
      </c>
      <c r="AN28" s="281">
        <f t="shared" si="16"/>
        <v>357.31596295093186</v>
      </c>
      <c r="AO28" s="281">
        <f t="shared" si="17"/>
        <v>12955.745511572886</v>
      </c>
      <c r="AP28" s="281">
        <f t="shared" si="18"/>
        <v>359.9674567885765</v>
      </c>
      <c r="AQ28" s="281">
        <f t="shared" si="19"/>
        <v>2729.1150446700535</v>
      </c>
      <c r="AR28" s="281">
        <f t="shared" si="20"/>
        <v>1.5487169061040429</v>
      </c>
      <c r="AS28" s="281">
        <f t="shared" si="21"/>
        <v>0.11347798569173999</v>
      </c>
      <c r="AT28" s="281">
        <f t="shared" si="22"/>
        <v>3.2153971898927316</v>
      </c>
      <c r="AU28" s="281">
        <f t="shared" si="23"/>
        <v>-91.951153211714896</v>
      </c>
      <c r="AV28" s="308">
        <f t="shared" si="7"/>
        <v>18166.479345001349</v>
      </c>
    </row>
    <row r="29" spans="1:48">
      <c r="A29" s="269" t="s">
        <v>14</v>
      </c>
      <c r="B29" s="274">
        <f>ROUND(IF('PART PEF2022'!L$19&lt;1,'CALCULO GARANTIA'!H28*'PART PEF2022'!I$19,'CALCULO GARANTIA'!U28+'CALCULO GARANTIA'!I28),2)</f>
        <v>19152594.739999998</v>
      </c>
      <c r="C29" s="192">
        <f>ROUND(+IF('PART PEF2022'!L$20&lt;1,'CALCULO GARANTIA'!J28*'PART PEF2022'!I$20,'CALCULO GARANTIA'!V28+'CALCULO GARANTIA'!K28),2)</f>
        <v>2690559.98</v>
      </c>
      <c r="D29" s="201">
        <f>ROUND(+'PART PEF2022'!I$26*'Art.14 Frac.III'!R27,2)</f>
        <v>1866231.98</v>
      </c>
      <c r="E29" s="192">
        <f>ROUND(+IF('PART PEF2022'!L$21&lt;1,'CALCULO GARANTIA'!L28*'PART PEF2022'!I$21,'CALCULO GARANTIA'!W28+'CALCULO GARANTIA'!M28),2)</f>
        <v>575913.43000000005</v>
      </c>
      <c r="F29" s="192">
        <f>ROUND(+IF('PART PEF2022'!L$22&lt;1,'CALCULO GARANTIA'!N28*'PART PEF2022'!I$22,'CALCULO GARANTIA'!X28+'CALCULO GARANTIA'!O28),2)</f>
        <v>1079202.76</v>
      </c>
      <c r="G29" s="192">
        <f>ROUND(+IF('PART PEF2022'!L$23&lt;1,'CALCULO GARANTIA'!P28*'PART PEF2022'!I$23,'CALCULO GARANTIA'!Y28+'CALCULO GARANTIA'!Q28),2)</f>
        <v>560555.21</v>
      </c>
      <c r="H29" s="192">
        <f>ROUND(+IF('PART PEF2022'!L$24&lt;1,'CALCULO GARANTIA'!R28*'PART PEF2022'!I$24,'CALCULO GARANTIA'!Z28+'CALCULO GARANTIA'!S28),2)</f>
        <v>104174.46</v>
      </c>
      <c r="I29" s="192">
        <f>+ROUND('COEF Art 14 F II'!L29,2)</f>
        <v>114969.58</v>
      </c>
      <c r="J29" s="192">
        <f>+'ISR BI'!D26</f>
        <v>67.739999999999995</v>
      </c>
      <c r="K29" s="270">
        <f t="shared" si="2"/>
        <v>26144269.879999999</v>
      </c>
      <c r="N29" s="269" t="s">
        <v>14</v>
      </c>
      <c r="O29" s="274">
        <v>19042338.339912701</v>
      </c>
      <c r="P29" s="192">
        <v>2669177.9523139363</v>
      </c>
      <c r="Q29" s="201">
        <v>1682669.7249714241</v>
      </c>
      <c r="R29" s="192">
        <v>553573.23353298812</v>
      </c>
      <c r="S29" s="192">
        <v>909343.98120553256</v>
      </c>
      <c r="T29" s="192">
        <v>560554.51851211721</v>
      </c>
      <c r="U29" s="192">
        <v>104174.42816350584</v>
      </c>
      <c r="V29" s="192">
        <v>114968.31712713536</v>
      </c>
      <c r="W29" s="192">
        <v>186.80955519797803</v>
      </c>
      <c r="X29" s="270">
        <f t="shared" si="3"/>
        <v>25636987.305294544</v>
      </c>
      <c r="Z29" s="269" t="s">
        <v>14</v>
      </c>
      <c r="AA29" s="281">
        <f t="shared" si="4"/>
        <v>110256.40008729696</v>
      </c>
      <c r="AB29" s="281">
        <f t="shared" si="8"/>
        <v>21382.027686063666</v>
      </c>
      <c r="AC29" s="281">
        <f t="shared" si="9"/>
        <v>183562.25502857589</v>
      </c>
      <c r="AD29" s="281">
        <f t="shared" si="10"/>
        <v>22340.196467011934</v>
      </c>
      <c r="AE29" s="281">
        <f t="shared" si="11"/>
        <v>169858.77879446745</v>
      </c>
      <c r="AF29" s="281">
        <f t="shared" si="12"/>
        <v>0.69148788275197148</v>
      </c>
      <c r="AG29" s="281">
        <f t="shared" si="13"/>
        <v>3.183649416314438E-2</v>
      </c>
      <c r="AH29" s="281">
        <f t="shared" si="14"/>
        <v>1.2628728646377567</v>
      </c>
      <c r="AI29" s="281">
        <f t="shared" si="15"/>
        <v>-119.06955519797803</v>
      </c>
      <c r="AJ29" s="308">
        <f t="shared" si="5"/>
        <v>507282.57470545953</v>
      </c>
      <c r="AL29" s="269" t="s">
        <v>14</v>
      </c>
      <c r="AM29" s="281">
        <f t="shared" si="6"/>
        <v>18376.066681216162</v>
      </c>
      <c r="AN29" s="281">
        <f t="shared" si="16"/>
        <v>3563.671281010611</v>
      </c>
      <c r="AO29" s="281">
        <f t="shared" si="17"/>
        <v>30593.709171429316</v>
      </c>
      <c r="AP29" s="281">
        <f t="shared" si="18"/>
        <v>3723.3660778353224</v>
      </c>
      <c r="AQ29" s="281">
        <f t="shared" si="19"/>
        <v>28309.796465744574</v>
      </c>
      <c r="AR29" s="281">
        <f t="shared" si="20"/>
        <v>0.11524798045866191</v>
      </c>
      <c r="AS29" s="281">
        <f t="shared" si="21"/>
        <v>5.306082360524063E-3</v>
      </c>
      <c r="AT29" s="281">
        <f t="shared" si="22"/>
        <v>0.21047881077295946</v>
      </c>
      <c r="AU29" s="281">
        <f t="shared" si="23"/>
        <v>-19.844925866329671</v>
      </c>
      <c r="AV29" s="308">
        <f t="shared" si="7"/>
        <v>84547.09578424324</v>
      </c>
    </row>
    <row r="30" spans="1:48">
      <c r="A30" s="269" t="s">
        <v>15</v>
      </c>
      <c r="B30" s="274">
        <f>ROUND(IF('PART PEF2022'!L$19&lt;1,'CALCULO GARANTIA'!H29*'PART PEF2022'!I$19,'CALCULO GARANTIA'!U29+'CALCULO GARANTIA'!I29),2)</f>
        <v>24938989.309999999</v>
      </c>
      <c r="C30" s="192">
        <f>ROUND(+IF('PART PEF2022'!L$20&lt;1,'CALCULO GARANTIA'!J29*'PART PEF2022'!I$20,'CALCULO GARANTIA'!V29+'CALCULO GARANTIA'!K29),2)</f>
        <v>3683094.41</v>
      </c>
      <c r="D30" s="201">
        <f>ROUND(+'PART PEF2022'!I$26*'Art.14 Frac.III'!R28,2)</f>
        <v>3811605.85</v>
      </c>
      <c r="E30" s="192">
        <f>ROUND(+IF('PART PEF2022'!L$21&lt;1,'CALCULO GARANTIA'!L29*'PART PEF2022'!I$21,'CALCULO GARANTIA'!W29+'CALCULO GARANTIA'!M29),2)</f>
        <v>588553.48</v>
      </c>
      <c r="F30" s="192">
        <f>ROUND(+IF('PART PEF2022'!L$22&lt;1,'CALCULO GARANTIA'!N29*'PART PEF2022'!I$22,'CALCULO GARANTIA'!X29+'CALCULO GARANTIA'!O29),2)</f>
        <v>1393311.81</v>
      </c>
      <c r="G30" s="192">
        <f>ROUND(+IF('PART PEF2022'!L$23&lt;1,'CALCULO GARANTIA'!P29*'PART PEF2022'!I$23,'CALCULO GARANTIA'!Y29+'CALCULO GARANTIA'!Q29),2)</f>
        <v>795520.98</v>
      </c>
      <c r="H30" s="192">
        <f>ROUND(+IF('PART PEF2022'!L$24&lt;1,'CALCULO GARANTIA'!R29*'PART PEF2022'!I$24,'CALCULO GARANTIA'!Z29+'CALCULO GARANTIA'!S29),2)</f>
        <v>111419.37</v>
      </c>
      <c r="I30" s="192">
        <f>+ROUND('COEF Art 14 F II'!L30,2)</f>
        <v>1102125.8600000001</v>
      </c>
      <c r="J30" s="192">
        <f>+'ISR BI'!D27</f>
        <v>106764.6</v>
      </c>
      <c r="K30" s="270">
        <f t="shared" si="2"/>
        <v>36531385.669999994</v>
      </c>
      <c r="N30" s="269" t="s">
        <v>15</v>
      </c>
      <c r="O30" s="274">
        <v>25076841.404024016</v>
      </c>
      <c r="P30" s="192">
        <v>3710581.9764396516</v>
      </c>
      <c r="Q30" s="201">
        <v>4557420.9144598534</v>
      </c>
      <c r="R30" s="192">
        <v>622946.21781945589</v>
      </c>
      <c r="S30" s="192">
        <v>1649339.6117278468</v>
      </c>
      <c r="T30" s="192">
        <v>795081.54495777539</v>
      </c>
      <c r="U30" s="192">
        <v>111373.43090633136</v>
      </c>
      <c r="V30" s="192">
        <v>1101083.5486153448</v>
      </c>
      <c r="W30" s="192">
        <v>107576.1685603099</v>
      </c>
      <c r="X30" s="270">
        <f t="shared" si="3"/>
        <v>37732244.817510583</v>
      </c>
      <c r="Z30" s="269" t="s">
        <v>15</v>
      </c>
      <c r="AA30" s="281">
        <f t="shared" si="4"/>
        <v>-137852.09402401745</v>
      </c>
      <c r="AB30" s="281">
        <f t="shared" si="8"/>
        <v>-27487.566439651418</v>
      </c>
      <c r="AC30" s="281">
        <f t="shared" si="9"/>
        <v>-745815.06445985334</v>
      </c>
      <c r="AD30" s="281">
        <f t="shared" si="10"/>
        <v>-34392.737819455913</v>
      </c>
      <c r="AE30" s="281">
        <f t="shared" si="11"/>
        <v>-256027.80172784673</v>
      </c>
      <c r="AF30" s="281">
        <f t="shared" si="12"/>
        <v>439.4350422245916</v>
      </c>
      <c r="AG30" s="281">
        <f t="shared" si="13"/>
        <v>45.939093668639543</v>
      </c>
      <c r="AH30" s="281">
        <f t="shared" si="14"/>
        <v>1042.3113846553024</v>
      </c>
      <c r="AI30" s="281">
        <f t="shared" si="15"/>
        <v>-811.56856030989729</v>
      </c>
      <c r="AJ30" s="308">
        <f t="shared" si="5"/>
        <v>-1200859.1475105863</v>
      </c>
      <c r="AL30" s="269" t="s">
        <v>15</v>
      </c>
      <c r="AM30" s="281">
        <f t="shared" si="6"/>
        <v>-22975.34900400291</v>
      </c>
      <c r="AN30" s="281">
        <f t="shared" si="16"/>
        <v>-4581.2610732752364</v>
      </c>
      <c r="AO30" s="281">
        <f t="shared" si="17"/>
        <v>-124302.51074330889</v>
      </c>
      <c r="AP30" s="281">
        <f t="shared" si="18"/>
        <v>-5732.1229699093192</v>
      </c>
      <c r="AQ30" s="281">
        <f t="shared" si="19"/>
        <v>-42671.300287974453</v>
      </c>
      <c r="AR30" s="281">
        <f t="shared" si="20"/>
        <v>73.239173704098604</v>
      </c>
      <c r="AS30" s="281">
        <f t="shared" si="21"/>
        <v>7.6565156114399242</v>
      </c>
      <c r="AT30" s="281">
        <f t="shared" si="22"/>
        <v>173.71856410921706</v>
      </c>
      <c r="AU30" s="281">
        <f t="shared" si="23"/>
        <v>-135.26142671831622</v>
      </c>
      <c r="AV30" s="308">
        <f t="shared" si="7"/>
        <v>-200143.19125176437</v>
      </c>
    </row>
    <row r="31" spans="1:48">
      <c r="A31" s="269" t="s">
        <v>16</v>
      </c>
      <c r="B31" s="274">
        <f>ROUND(IF('PART PEF2022'!L$19&lt;1,'CALCULO GARANTIA'!H30*'PART PEF2022'!I$19,'CALCULO GARANTIA'!U30+'CALCULO GARANTIA'!I30),2)</f>
        <v>321287881.51999998</v>
      </c>
      <c r="C31" s="192">
        <f>ROUND(+IF('PART PEF2022'!L$20&lt;1,'CALCULO GARANTIA'!J30*'PART PEF2022'!I$20,'CALCULO GARANTIA'!V30+'CALCULO GARANTIA'!K30),2)</f>
        <v>45836399.119999997</v>
      </c>
      <c r="D31" s="201">
        <f>ROUND(+'PART PEF2022'!I$26*'Art.14 Frac.III'!R29,2)</f>
        <v>6690791.2699999996</v>
      </c>
      <c r="E31" s="192">
        <f>ROUND(+IF('PART PEF2022'!L$21&lt;1,'CALCULO GARANTIA'!L30*'PART PEF2022'!I$21,'CALCULO GARANTIA'!W30+'CALCULO GARANTIA'!M30),2)</f>
        <v>9030729.2200000007</v>
      </c>
      <c r="F31" s="192">
        <f>ROUND(+IF('PART PEF2022'!L$22&lt;1,'CALCULO GARANTIA'!N30*'PART PEF2022'!I$22,'CALCULO GARANTIA'!X30+'CALCULO GARANTIA'!O30),2)</f>
        <v>18057157.75</v>
      </c>
      <c r="G31" s="192">
        <f>ROUND(+IF('PART PEF2022'!L$23&lt;1,'CALCULO GARANTIA'!P30*'PART PEF2022'!I$23,'CALCULO GARANTIA'!Y30+'CALCULO GARANTIA'!Q30),2)</f>
        <v>9659702.6099999994</v>
      </c>
      <c r="H31" s="192">
        <f>ROUND(+IF('PART PEF2022'!L$24&lt;1,'CALCULO GARANTIA'!R30*'PART PEF2022'!I$24,'CALCULO GARANTIA'!Z30+'CALCULO GARANTIA'!S30),2)</f>
        <v>1652898.79</v>
      </c>
      <c r="I31" s="192">
        <f>+ROUND('COEF Art 14 F II'!L31,2)</f>
        <v>7650730.8099999996</v>
      </c>
      <c r="J31" s="192">
        <f>+'ISR BI'!D28</f>
        <v>2811999.1</v>
      </c>
      <c r="K31" s="270">
        <f t="shared" si="2"/>
        <v>422678290.19000006</v>
      </c>
      <c r="N31" s="269" t="s">
        <v>16</v>
      </c>
      <c r="O31" s="274">
        <v>321059157.23438489</v>
      </c>
      <c r="P31" s="192">
        <v>45781370.958183609</v>
      </c>
      <c r="Q31" s="201">
        <v>7109937.6484052464</v>
      </c>
      <c r="R31" s="192">
        <v>8895435.8744196426</v>
      </c>
      <c r="S31" s="192">
        <v>17250642.995758008</v>
      </c>
      <c r="T31" s="192">
        <v>9662180.2955791522</v>
      </c>
      <c r="U31" s="192">
        <v>1653491.4018466705</v>
      </c>
      <c r="V31" s="192">
        <v>7659809.653853029</v>
      </c>
      <c r="W31" s="192">
        <v>3040297.6916675065</v>
      </c>
      <c r="X31" s="270">
        <f t="shared" si="3"/>
        <v>422112323.75409764</v>
      </c>
      <c r="Z31" s="269" t="s">
        <v>16</v>
      </c>
      <c r="AA31" s="281">
        <f t="shared" si="4"/>
        <v>228724.28561508656</v>
      </c>
      <c r="AB31" s="281">
        <f t="shared" si="8"/>
        <v>55028.161816388369</v>
      </c>
      <c r="AC31" s="281">
        <f t="shared" si="9"/>
        <v>-419146.37840524688</v>
      </c>
      <c r="AD31" s="281">
        <f t="shared" si="10"/>
        <v>135293.34558035806</v>
      </c>
      <c r="AE31" s="281">
        <f t="shared" si="11"/>
        <v>806514.75424199179</v>
      </c>
      <c r="AF31" s="281">
        <f t="shared" si="12"/>
        <v>-2477.6855791527778</v>
      </c>
      <c r="AG31" s="281">
        <f t="shared" si="13"/>
        <v>-592.61184667050838</v>
      </c>
      <c r="AH31" s="281">
        <f t="shared" si="14"/>
        <v>-9078.8438530294225</v>
      </c>
      <c r="AI31" s="281">
        <f t="shared" si="15"/>
        <v>-228298.59166750638</v>
      </c>
      <c r="AJ31" s="308">
        <f t="shared" si="5"/>
        <v>565966.4359022188</v>
      </c>
      <c r="AL31" s="269" t="s">
        <v>16</v>
      </c>
      <c r="AM31" s="281">
        <f t="shared" si="6"/>
        <v>38120.714269181095</v>
      </c>
      <c r="AN31" s="281">
        <f t="shared" si="16"/>
        <v>9171.3603027313948</v>
      </c>
      <c r="AO31" s="281">
        <f t="shared" si="17"/>
        <v>-69857.729734207809</v>
      </c>
      <c r="AP31" s="281">
        <f t="shared" si="18"/>
        <v>22548.890930059675</v>
      </c>
      <c r="AQ31" s="281">
        <f t="shared" si="19"/>
        <v>134419.12570699863</v>
      </c>
      <c r="AR31" s="281">
        <f t="shared" si="20"/>
        <v>-412.94759652546298</v>
      </c>
      <c r="AS31" s="281">
        <f t="shared" si="21"/>
        <v>-98.768641111751393</v>
      </c>
      <c r="AT31" s="281">
        <f t="shared" si="22"/>
        <v>-1513.1406421715703</v>
      </c>
      <c r="AU31" s="281">
        <f t="shared" si="23"/>
        <v>-38049.76527791773</v>
      </c>
      <c r="AV31" s="308">
        <f t="shared" si="7"/>
        <v>94327.739317036467</v>
      </c>
    </row>
    <row r="32" spans="1:48">
      <c r="A32" s="269" t="s">
        <v>138</v>
      </c>
      <c r="B32" s="274">
        <f>ROUND(IF('PART PEF2022'!L$19&lt;1,'CALCULO GARANTIA'!H31*'PART PEF2022'!I$19,'CALCULO GARANTIA'!U31+'CALCULO GARANTIA'!I31),2)</f>
        <v>7600729.6699999999</v>
      </c>
      <c r="C32" s="192">
        <f>ROUND(+IF('PART PEF2022'!L$20&lt;1,'CALCULO GARANTIA'!J31*'PART PEF2022'!I$20,'CALCULO GARANTIA'!V31+'CALCULO GARANTIA'!K31),2)</f>
        <v>1065321.1100000001</v>
      </c>
      <c r="D32" s="201">
        <f>ROUND(+'PART PEF2022'!I$26*'Art.14 Frac.III'!R30,2)</f>
        <v>2192666.91</v>
      </c>
      <c r="E32" s="192">
        <f>ROUND(+IF('PART PEF2022'!L$21&lt;1,'CALCULO GARANTIA'!L31*'PART PEF2022'!I$21,'CALCULO GARANTIA'!W31+'CALCULO GARANTIA'!M31),2)</f>
        <v>230735.03</v>
      </c>
      <c r="F32" s="192">
        <f>ROUND(+IF('PART PEF2022'!L$22&lt;1,'CALCULO GARANTIA'!N31*'PART PEF2022'!I$22,'CALCULO GARANTIA'!X31+'CALCULO GARANTIA'!O31),2)</f>
        <v>428444.43</v>
      </c>
      <c r="G32" s="192">
        <f>ROUND(+IF('PART PEF2022'!L$23&lt;1,'CALCULO GARANTIA'!P31*'PART PEF2022'!I$23,'CALCULO GARANTIA'!Y31+'CALCULO GARANTIA'!Q31),2)</f>
        <v>221569.29</v>
      </c>
      <c r="H32" s="192">
        <f>ROUND(+IF('PART PEF2022'!L$24&lt;1,'CALCULO GARANTIA'!R31*'PART PEF2022'!I$24,'CALCULO GARANTIA'!Z31+'CALCULO GARANTIA'!S31),2)</f>
        <v>41669.56</v>
      </c>
      <c r="I32" s="192">
        <f>+ROUND('COEF Art 14 F II'!L32,2)</f>
        <v>38511.29</v>
      </c>
      <c r="J32" s="192">
        <f>+'ISR BI'!D29</f>
        <v>539.23</v>
      </c>
      <c r="K32" s="270">
        <f t="shared" si="2"/>
        <v>11820186.519999998</v>
      </c>
      <c r="N32" s="269" t="s">
        <v>340</v>
      </c>
      <c r="O32" s="274">
        <v>7552851.5446957322</v>
      </c>
      <c r="P32" s="192">
        <v>1056031.6165508633</v>
      </c>
      <c r="Q32" s="201">
        <v>2279778.7672037208</v>
      </c>
      <c r="R32" s="192">
        <v>220997.48493585479</v>
      </c>
      <c r="S32" s="192">
        <v>354555.10505114251</v>
      </c>
      <c r="T32" s="192">
        <v>221568.62517938507</v>
      </c>
      <c r="U32" s="192">
        <v>41669.782963834972</v>
      </c>
      <c r="V32" s="192">
        <v>38512.422477124368</v>
      </c>
      <c r="W32" s="192">
        <v>380.88154655821643</v>
      </c>
      <c r="X32" s="270">
        <f t="shared" si="3"/>
        <v>11766346.230604218</v>
      </c>
      <c r="Z32" s="269" t="s">
        <v>340</v>
      </c>
      <c r="AA32" s="281">
        <f t="shared" si="4"/>
        <v>47878.125304267742</v>
      </c>
      <c r="AB32" s="281">
        <f t="shared" si="8"/>
        <v>9289.4934491368476</v>
      </c>
      <c r="AC32" s="281">
        <f t="shared" si="9"/>
        <v>-87111.857203720603</v>
      </c>
      <c r="AD32" s="281">
        <f t="shared" si="10"/>
        <v>9737.5450641452044</v>
      </c>
      <c r="AE32" s="281">
        <f t="shared" si="11"/>
        <v>73889.32494885748</v>
      </c>
      <c r="AF32" s="281">
        <f t="shared" si="12"/>
        <v>0.66482061494025402</v>
      </c>
      <c r="AG32" s="281">
        <f t="shared" si="13"/>
        <v>-0.22296383497450734</v>
      </c>
      <c r="AH32" s="281">
        <f t="shared" si="14"/>
        <v>-1.1324771243671421</v>
      </c>
      <c r="AI32" s="281">
        <f t="shared" si="15"/>
        <v>158.34845344178359</v>
      </c>
      <c r="AJ32" s="308">
        <f t="shared" si="5"/>
        <v>53840.28939578405</v>
      </c>
      <c r="AL32" s="269" t="s">
        <v>340</v>
      </c>
      <c r="AM32" s="281">
        <f t="shared" si="6"/>
        <v>7979.68755071129</v>
      </c>
      <c r="AN32" s="281">
        <f t="shared" si="16"/>
        <v>1548.2489081894746</v>
      </c>
      <c r="AO32" s="281">
        <f t="shared" si="17"/>
        <v>-14518.642867286768</v>
      </c>
      <c r="AP32" s="281">
        <f t="shared" si="18"/>
        <v>1622.9241773575341</v>
      </c>
      <c r="AQ32" s="281">
        <f t="shared" si="19"/>
        <v>12314.887491476247</v>
      </c>
      <c r="AR32" s="281">
        <f t="shared" si="20"/>
        <v>0.11080343582337566</v>
      </c>
      <c r="AS32" s="281">
        <f t="shared" si="21"/>
        <v>-3.7160639162417887E-2</v>
      </c>
      <c r="AT32" s="281">
        <f t="shared" si="22"/>
        <v>-0.18874618739452367</v>
      </c>
      <c r="AU32" s="281">
        <f t="shared" si="23"/>
        <v>26.391408906963932</v>
      </c>
      <c r="AV32" s="308">
        <f t="shared" si="7"/>
        <v>8973.3815659640095</v>
      </c>
    </row>
    <row r="33" spans="1:48">
      <c r="A33" s="269" t="s">
        <v>17</v>
      </c>
      <c r="B33" s="274">
        <f>ROUND(IF('PART PEF2022'!L$19&lt;1,'CALCULO GARANTIA'!H32*'PART PEF2022'!I$19,'CALCULO GARANTIA'!U32+'CALCULO GARANTIA'!I32),2)</f>
        <v>13224186.84</v>
      </c>
      <c r="C33" s="192">
        <f>ROUND(+IF('PART PEF2022'!L$20&lt;1,'CALCULO GARANTIA'!J32*'PART PEF2022'!I$20,'CALCULO GARANTIA'!V32+'CALCULO GARANTIA'!K32),2)</f>
        <v>1857842.89</v>
      </c>
      <c r="D33" s="201">
        <f>ROUND(+'PART PEF2022'!I$26*'Art.14 Frac.III'!R31,2)</f>
        <v>1868561.59</v>
      </c>
      <c r="E33" s="192">
        <f>ROUND(+IF('PART PEF2022'!L$21&lt;1,'CALCULO GARANTIA'!L32*'PART PEF2022'!I$21,'CALCULO GARANTIA'!W32+'CALCULO GARANTIA'!M32),2)</f>
        <v>397551.92</v>
      </c>
      <c r="F33" s="192">
        <f>ROUND(+IF('PART PEF2022'!L$22&lt;1,'CALCULO GARANTIA'!N32*'PART PEF2022'!I$22,'CALCULO GARANTIA'!X32+'CALCULO GARANTIA'!O32),2)</f>
        <v>745144.11</v>
      </c>
      <c r="G33" s="192">
        <f>ROUND(+IF('PART PEF2022'!L$23&lt;1,'CALCULO GARANTIA'!P32*'PART PEF2022'!I$23,'CALCULO GARANTIA'!Y32+'CALCULO GARANTIA'!Q32),2)</f>
        <v>387082.45</v>
      </c>
      <c r="H33" s="192">
        <f>ROUND(+IF('PART PEF2022'!L$24&lt;1,'CALCULO GARANTIA'!R32*'PART PEF2022'!I$24,'CALCULO GARANTIA'!Z32+'CALCULO GARANTIA'!S32),2)</f>
        <v>71914.37</v>
      </c>
      <c r="I33" s="192">
        <f>+ROUND('COEF Art 14 F II'!L33,2)</f>
        <v>184594.65</v>
      </c>
      <c r="J33" s="192">
        <f>+'ISR BI'!D30</f>
        <v>3141.21</v>
      </c>
      <c r="K33" s="270">
        <f t="shared" si="2"/>
        <v>18740020.030000001</v>
      </c>
      <c r="N33" s="269" t="s">
        <v>17</v>
      </c>
      <c r="O33" s="274">
        <v>13148292.420582334</v>
      </c>
      <c r="P33" s="192">
        <v>1843121.8009273219</v>
      </c>
      <c r="Q33" s="201">
        <v>2040379.0750044778</v>
      </c>
      <c r="R33" s="192">
        <v>382152.03082307056</v>
      </c>
      <c r="S33" s="192">
        <v>628221.97009431175</v>
      </c>
      <c r="T33" s="192">
        <v>387079.84621484409</v>
      </c>
      <c r="U33" s="192">
        <v>71914.470600614819</v>
      </c>
      <c r="V33" s="192">
        <v>184591.99713028866</v>
      </c>
      <c r="W33" s="192">
        <v>1886.9478281952161</v>
      </c>
      <c r="X33" s="270">
        <f t="shared" si="3"/>
        <v>18687640.559205465</v>
      </c>
      <c r="Z33" s="269" t="s">
        <v>17</v>
      </c>
      <c r="AA33" s="281">
        <f t="shared" si="4"/>
        <v>75894.419417666271</v>
      </c>
      <c r="AB33" s="281">
        <f t="shared" si="8"/>
        <v>14721.089072678005</v>
      </c>
      <c r="AC33" s="281">
        <f t="shared" si="9"/>
        <v>-171817.48500447767</v>
      </c>
      <c r="AD33" s="281">
        <f t="shared" si="10"/>
        <v>15399.889176929428</v>
      </c>
      <c r="AE33" s="281">
        <f t="shared" si="11"/>
        <v>116922.13990568824</v>
      </c>
      <c r="AF33" s="281">
        <f t="shared" si="12"/>
        <v>2.6037851559231058</v>
      </c>
      <c r="AG33" s="281">
        <f t="shared" si="13"/>
        <v>-0.1006006148236338</v>
      </c>
      <c r="AH33" s="281">
        <f t="shared" si="14"/>
        <v>2.6528697113390081</v>
      </c>
      <c r="AI33" s="281">
        <f t="shared" si="15"/>
        <v>1254.262171804784</v>
      </c>
      <c r="AJ33" s="308">
        <f t="shared" si="5"/>
        <v>52379.470794541492</v>
      </c>
      <c r="AL33" s="269" t="s">
        <v>17</v>
      </c>
      <c r="AM33" s="281">
        <f t="shared" si="6"/>
        <v>12649.069902944379</v>
      </c>
      <c r="AN33" s="281">
        <f t="shared" si="16"/>
        <v>2453.5148454463342</v>
      </c>
      <c r="AO33" s="281">
        <f t="shared" si="17"/>
        <v>-28636.247500746278</v>
      </c>
      <c r="AP33" s="281">
        <f t="shared" si="18"/>
        <v>2566.6481961549048</v>
      </c>
      <c r="AQ33" s="281">
        <f t="shared" si="19"/>
        <v>19487.023317614705</v>
      </c>
      <c r="AR33" s="281">
        <f t="shared" si="20"/>
        <v>0.43396419265385094</v>
      </c>
      <c r="AS33" s="281">
        <f t="shared" si="21"/>
        <v>-1.6766769137272302E-2</v>
      </c>
      <c r="AT33" s="281">
        <f t="shared" si="22"/>
        <v>0.44214495188983466</v>
      </c>
      <c r="AU33" s="281">
        <f t="shared" si="23"/>
        <v>209.04369530079734</v>
      </c>
      <c r="AV33" s="308">
        <f t="shared" si="7"/>
        <v>8729.9117990902505</v>
      </c>
    </row>
    <row r="34" spans="1:48">
      <c r="A34" s="269" t="s">
        <v>18</v>
      </c>
      <c r="B34" s="274">
        <f>ROUND(IF('PART PEF2022'!L$19&lt;1,'CALCULO GARANTIA'!H33*'PART PEF2022'!I$19,'CALCULO GARANTIA'!U33+'CALCULO GARANTIA'!I33),2)</f>
        <v>7862861.4800000004</v>
      </c>
      <c r="C34" s="192">
        <f>ROUND(+IF('PART PEF2022'!L$20&lt;1,'CALCULO GARANTIA'!J33*'PART PEF2022'!I$20,'CALCULO GARANTIA'!V33+'CALCULO GARANTIA'!K33),2)</f>
        <v>1112968.44</v>
      </c>
      <c r="D34" s="201">
        <f>ROUND(+'PART PEF2022'!I$26*'Art.14 Frac.III'!R32,2)</f>
        <v>5781235.2199999997</v>
      </c>
      <c r="E34" s="192">
        <f>ROUND(+IF('PART PEF2022'!L$21&lt;1,'CALCULO GARANTIA'!L33*'PART PEF2022'!I$21,'CALCULO GARANTIA'!W33+'CALCULO GARANTIA'!M33),2)</f>
        <v>228896.99</v>
      </c>
      <c r="F34" s="192">
        <f>ROUND(+IF('PART PEF2022'!L$22&lt;1,'CALCULO GARANTIA'!N33*'PART PEF2022'!I$22,'CALCULO GARANTIA'!X33+'CALCULO GARANTIA'!O33),2)</f>
        <v>442495.62</v>
      </c>
      <c r="G34" s="192">
        <f>ROUND(+IF('PART PEF2022'!L$23&lt;1,'CALCULO GARANTIA'!P33*'PART PEF2022'!I$23,'CALCULO GARANTIA'!Y33+'CALCULO GARANTIA'!Q33),2)</f>
        <v>233193.8</v>
      </c>
      <c r="H34" s="192">
        <f>ROUND(+IF('PART PEF2022'!L$24&lt;1,'CALCULO GARANTIA'!R33*'PART PEF2022'!I$24,'CALCULO GARANTIA'!Z33+'CALCULO GARANTIA'!S33),2)</f>
        <v>41635.800000000003</v>
      </c>
      <c r="I34" s="192">
        <f>+ROUND('COEF Art 14 F II'!L34,2)</f>
        <v>43470.35</v>
      </c>
      <c r="J34" s="192">
        <f>+'ISR BI'!D31</f>
        <v>4246.5200000000004</v>
      </c>
      <c r="K34" s="270">
        <f t="shared" si="2"/>
        <v>15751004.220000001</v>
      </c>
      <c r="N34" s="269" t="s">
        <v>18</v>
      </c>
      <c r="O34" s="274">
        <v>7829531.3324491531</v>
      </c>
      <c r="P34" s="192">
        <v>1106566.7746760026</v>
      </c>
      <c r="Q34" s="201">
        <v>5865304.3347877301</v>
      </c>
      <c r="R34" s="192">
        <v>222676.29621900208</v>
      </c>
      <c r="S34" s="192">
        <v>394797.53780002118</v>
      </c>
      <c r="T34" s="192">
        <v>233156.05795736928</v>
      </c>
      <c r="U34" s="192">
        <v>41631.985191671251</v>
      </c>
      <c r="V34" s="192">
        <v>43382.097690545939</v>
      </c>
      <c r="W34" s="192">
        <v>5224.4782722328655</v>
      </c>
      <c r="X34" s="270">
        <f t="shared" si="3"/>
        <v>15742270.895043729</v>
      </c>
      <c r="Z34" s="269" t="s">
        <v>18</v>
      </c>
      <c r="AA34" s="281">
        <f t="shared" si="4"/>
        <v>33330.147550847381</v>
      </c>
      <c r="AB34" s="281">
        <f t="shared" si="8"/>
        <v>6401.6653239973821</v>
      </c>
      <c r="AC34" s="281">
        <f t="shared" si="9"/>
        <v>-84069.114787730388</v>
      </c>
      <c r="AD34" s="281">
        <f t="shared" si="10"/>
        <v>6220.6937809979136</v>
      </c>
      <c r="AE34" s="281">
        <f t="shared" si="11"/>
        <v>47698.082199978817</v>
      </c>
      <c r="AF34" s="281">
        <f t="shared" si="12"/>
        <v>37.742042630707147</v>
      </c>
      <c r="AG34" s="281">
        <f t="shared" si="13"/>
        <v>3.8148083287524059</v>
      </c>
      <c r="AH34" s="281">
        <f t="shared" si="14"/>
        <v>88.252309454059287</v>
      </c>
      <c r="AI34" s="281">
        <f t="shared" si="15"/>
        <v>-977.95827223286506</v>
      </c>
      <c r="AJ34" s="308">
        <f t="shared" si="5"/>
        <v>8733.3249562717592</v>
      </c>
      <c r="AL34" s="269" t="s">
        <v>18</v>
      </c>
      <c r="AM34" s="281">
        <f t="shared" si="6"/>
        <v>5555.0245918078972</v>
      </c>
      <c r="AN34" s="281">
        <f t="shared" si="16"/>
        <v>1066.9442206662304</v>
      </c>
      <c r="AO34" s="281">
        <f t="shared" si="17"/>
        <v>-14011.519131288398</v>
      </c>
      <c r="AP34" s="281">
        <f t="shared" si="18"/>
        <v>1036.7822968329856</v>
      </c>
      <c r="AQ34" s="281">
        <f t="shared" si="19"/>
        <v>7949.6803666631358</v>
      </c>
      <c r="AR34" s="281">
        <f t="shared" si="20"/>
        <v>6.2903404384511914</v>
      </c>
      <c r="AS34" s="281">
        <f t="shared" si="21"/>
        <v>0.63580138812540099</v>
      </c>
      <c r="AT34" s="281">
        <f t="shared" si="22"/>
        <v>14.708718242343215</v>
      </c>
      <c r="AU34" s="281">
        <f t="shared" si="23"/>
        <v>-162.99304537214417</v>
      </c>
      <c r="AV34" s="308">
        <f t="shared" si="7"/>
        <v>1455.5541593786268</v>
      </c>
    </row>
    <row r="35" spans="1:48">
      <c r="A35" s="269" t="s">
        <v>19</v>
      </c>
      <c r="B35" s="274">
        <f>ROUND(IF('PART PEF2022'!L$19&lt;1,'CALCULO GARANTIA'!H34*'PART PEF2022'!I$19,'CALCULO GARANTIA'!U34+'CALCULO GARANTIA'!I34),2)</f>
        <v>10710764.9</v>
      </c>
      <c r="C35" s="192">
        <f>ROUND(+IF('PART PEF2022'!L$20&lt;1,'CALCULO GARANTIA'!J34*'PART PEF2022'!I$20,'CALCULO GARANTIA'!V34+'CALCULO GARANTIA'!K34),2)</f>
        <v>1508517.24</v>
      </c>
      <c r="D35" s="201">
        <f>ROUND(+'PART PEF2022'!I$26*'Art.14 Frac.III'!R33,2)</f>
        <v>2526543.0299999998</v>
      </c>
      <c r="E35" s="192">
        <f>ROUND(+IF('PART PEF2022'!L$21&lt;1,'CALCULO GARANTIA'!L34*'PART PEF2022'!I$21,'CALCULO GARANTIA'!W34+'CALCULO GARANTIA'!M34),2)</f>
        <v>318596.81</v>
      </c>
      <c r="F35" s="192">
        <f>ROUND(+IF('PART PEF2022'!L$22&lt;1,'CALCULO GARANTIA'!N34*'PART PEF2022'!I$22,'CALCULO GARANTIA'!X34+'CALCULO GARANTIA'!O34),2)</f>
        <v>603268.9</v>
      </c>
      <c r="G35" s="192">
        <f>ROUND(+IF('PART PEF2022'!L$23&lt;1,'CALCULO GARANTIA'!P34*'PART PEF2022'!I$23,'CALCULO GARANTIA'!Y34+'CALCULO GARANTIA'!Q34),2)</f>
        <v>314893.24</v>
      </c>
      <c r="H35" s="192">
        <f>ROUND(+IF('PART PEF2022'!L$24&lt;1,'CALCULO GARANTIA'!R34*'PART PEF2022'!I$24,'CALCULO GARANTIA'!Z34+'CALCULO GARANTIA'!S34),2)</f>
        <v>57736.31</v>
      </c>
      <c r="I35" s="192">
        <f>+ROUND('COEF Art 14 F II'!L35,2)</f>
        <v>101868.85</v>
      </c>
      <c r="J35" s="192">
        <f>+'ISR BI'!D32</f>
        <v>19218.310000000001</v>
      </c>
      <c r="K35" s="270">
        <f t="shared" si="2"/>
        <v>16161407.590000002</v>
      </c>
      <c r="N35" s="269" t="s">
        <v>19</v>
      </c>
      <c r="O35" s="274">
        <v>10656575.185056411</v>
      </c>
      <c r="P35" s="192">
        <v>1497988.3601716815</v>
      </c>
      <c r="Q35" s="201">
        <v>2893243.7890388165</v>
      </c>
      <c r="R35" s="192">
        <v>307452.33298117609</v>
      </c>
      <c r="S35" s="192">
        <v>519007.82496785803</v>
      </c>
      <c r="T35" s="192">
        <v>314895.96312305745</v>
      </c>
      <c r="U35" s="192">
        <v>57737.379416400028</v>
      </c>
      <c r="V35" s="192">
        <v>101882.77215077859</v>
      </c>
      <c r="W35" s="192">
        <v>16536.302518370168</v>
      </c>
      <c r="X35" s="270">
        <f t="shared" si="3"/>
        <v>16365319.909424549</v>
      </c>
      <c r="Z35" s="269" t="s">
        <v>19</v>
      </c>
      <c r="AA35" s="281">
        <f t="shared" si="4"/>
        <v>54189.714943589643</v>
      </c>
      <c r="AB35" s="281">
        <f t="shared" si="8"/>
        <v>10528.879828318488</v>
      </c>
      <c r="AC35" s="281">
        <f t="shared" si="9"/>
        <v>-366700.75903881667</v>
      </c>
      <c r="AD35" s="281">
        <f t="shared" si="10"/>
        <v>11144.477018823905</v>
      </c>
      <c r="AE35" s="281">
        <f t="shared" si="11"/>
        <v>84261.075032141991</v>
      </c>
      <c r="AF35" s="281">
        <f t="shared" si="12"/>
        <v>-2.7231230574543588</v>
      </c>
      <c r="AG35" s="281">
        <f t="shared" si="13"/>
        <v>-1.0694164000306046</v>
      </c>
      <c r="AH35" s="281">
        <f t="shared" si="14"/>
        <v>-13.922150778584182</v>
      </c>
      <c r="AI35" s="281">
        <f t="shared" si="15"/>
        <v>2682.0074816298329</v>
      </c>
      <c r="AJ35" s="308">
        <f t="shared" si="5"/>
        <v>-203912.31942454888</v>
      </c>
      <c r="AL35" s="269" t="s">
        <v>19</v>
      </c>
      <c r="AM35" s="281">
        <f t="shared" si="6"/>
        <v>9031.6191572649404</v>
      </c>
      <c r="AN35" s="281">
        <f t="shared" si="16"/>
        <v>1754.813304719748</v>
      </c>
      <c r="AO35" s="281">
        <f t="shared" si="17"/>
        <v>-61116.79317313611</v>
      </c>
      <c r="AP35" s="281">
        <f t="shared" si="18"/>
        <v>1857.412836470651</v>
      </c>
      <c r="AQ35" s="281">
        <f t="shared" si="19"/>
        <v>14043.512505356999</v>
      </c>
      <c r="AR35" s="281">
        <f t="shared" si="20"/>
        <v>-0.45385384290905978</v>
      </c>
      <c r="AS35" s="281">
        <f t="shared" si="21"/>
        <v>-0.17823606667176742</v>
      </c>
      <c r="AT35" s="281">
        <f t="shared" si="22"/>
        <v>-2.3203584630973637</v>
      </c>
      <c r="AU35" s="281">
        <f t="shared" si="23"/>
        <v>447.00124693830548</v>
      </c>
      <c r="AV35" s="308">
        <f t="shared" si="7"/>
        <v>-33985.386570758143</v>
      </c>
    </row>
    <row r="36" spans="1:48">
      <c r="A36" s="269" t="s">
        <v>20</v>
      </c>
      <c r="B36" s="274">
        <f>ROUND(IF('PART PEF2022'!L$19&lt;1,'CALCULO GARANTIA'!H35*'PART PEF2022'!I$19,'CALCULO GARANTIA'!U35+'CALCULO GARANTIA'!I35),2)</f>
        <v>10327465.300000001</v>
      </c>
      <c r="C36" s="192">
        <f>ROUND(+IF('PART PEF2022'!L$20&lt;1,'CALCULO GARANTIA'!J35*'PART PEF2022'!I$20,'CALCULO GARANTIA'!V35+'CALCULO GARANTIA'!K35),2)</f>
        <v>1458148.1</v>
      </c>
      <c r="D36" s="201">
        <f>ROUND(+'PART PEF2022'!I$26*'Art.14 Frac.III'!R34,2)</f>
        <v>2392884.4300000002</v>
      </c>
      <c r="E36" s="192">
        <f>ROUND(+IF('PART PEF2022'!L$21&lt;1,'CALCULO GARANTIA'!L35*'PART PEF2022'!I$21,'CALCULO GARANTIA'!W35+'CALCULO GARANTIA'!M35),2)</f>
        <v>303948.5</v>
      </c>
      <c r="F36" s="192">
        <f>ROUND(+IF('PART PEF2022'!L$22&lt;1,'CALCULO GARANTIA'!N35*'PART PEF2022'!I$22,'CALCULO GARANTIA'!X35+'CALCULO GARANTIA'!O35),2)</f>
        <v>581439.81000000006</v>
      </c>
      <c r="G36" s="192">
        <f>ROUND(+IF('PART PEF2022'!L$23&lt;1,'CALCULO GARANTIA'!P35*'PART PEF2022'!I$23,'CALCULO GARANTIA'!Y35+'CALCULO GARANTIA'!Q35),2)</f>
        <v>304944.59999999998</v>
      </c>
      <c r="H36" s="192">
        <f>ROUND(+IF('PART PEF2022'!L$24&lt;1,'CALCULO GARANTIA'!R35*'PART PEF2022'!I$24,'CALCULO GARANTIA'!Z35+'CALCULO GARANTIA'!S35),2)</f>
        <v>55182.6</v>
      </c>
      <c r="I36" s="192">
        <f>+ROUND('COEF Art 14 F II'!L36,2)</f>
        <v>69045.64</v>
      </c>
      <c r="J36" s="192">
        <f>+'ISR BI'!D33</f>
        <v>372.18</v>
      </c>
      <c r="K36" s="270">
        <f t="shared" si="2"/>
        <v>15493431.16</v>
      </c>
      <c r="N36" s="269" t="s">
        <v>20</v>
      </c>
      <c r="O36" s="274">
        <v>10280746.279851811</v>
      </c>
      <c r="P36" s="192">
        <v>1449090.6083197186</v>
      </c>
      <c r="Q36" s="201">
        <v>2491759.1174674584</v>
      </c>
      <c r="R36" s="192">
        <v>294506.04319492925</v>
      </c>
      <c r="S36" s="192">
        <v>509641.8942702529</v>
      </c>
      <c r="T36" s="192">
        <v>304942.30104597338</v>
      </c>
      <c r="U36" s="192">
        <v>55182.412400236899</v>
      </c>
      <c r="V36" s="192">
        <v>69040.696310317726</v>
      </c>
      <c r="W36" s="192">
        <v>606.27153024284542</v>
      </c>
      <c r="X36" s="270">
        <f t="shared" si="3"/>
        <v>15455515.624390937</v>
      </c>
      <c r="Z36" s="269" t="s">
        <v>20</v>
      </c>
      <c r="AA36" s="281">
        <f t="shared" si="4"/>
        <v>46719.020148189738</v>
      </c>
      <c r="AB36" s="281">
        <f t="shared" si="8"/>
        <v>9057.4916802814696</v>
      </c>
      <c r="AC36" s="281">
        <f t="shared" si="9"/>
        <v>-98874.687467458192</v>
      </c>
      <c r="AD36" s="281">
        <f t="shared" si="10"/>
        <v>9442.4568050707458</v>
      </c>
      <c r="AE36" s="281">
        <f t="shared" si="11"/>
        <v>71797.915729747154</v>
      </c>
      <c r="AF36" s="281">
        <f t="shared" si="12"/>
        <v>2.298954026598949</v>
      </c>
      <c r="AG36" s="281">
        <f t="shared" si="13"/>
        <v>0.18759976309956983</v>
      </c>
      <c r="AH36" s="281">
        <f t="shared" si="14"/>
        <v>4.9436896822735434</v>
      </c>
      <c r="AI36" s="281">
        <f t="shared" si="15"/>
        <v>-234.09153024284541</v>
      </c>
      <c r="AJ36" s="308">
        <f t="shared" si="5"/>
        <v>37915.53560906004</v>
      </c>
      <c r="AL36" s="269" t="s">
        <v>20</v>
      </c>
      <c r="AM36" s="281">
        <f t="shared" si="6"/>
        <v>7786.5033580316231</v>
      </c>
      <c r="AN36" s="281">
        <f t="shared" si="16"/>
        <v>1509.5819467135782</v>
      </c>
      <c r="AO36" s="281">
        <f t="shared" si="17"/>
        <v>-16479.114577909699</v>
      </c>
      <c r="AP36" s="281">
        <f t="shared" si="18"/>
        <v>1573.7428008451243</v>
      </c>
      <c r="AQ36" s="281">
        <f t="shared" si="19"/>
        <v>11966.319288291192</v>
      </c>
      <c r="AR36" s="281">
        <f t="shared" si="20"/>
        <v>0.38315900443315815</v>
      </c>
      <c r="AS36" s="281">
        <f t="shared" si="21"/>
        <v>3.126662718326164E-2</v>
      </c>
      <c r="AT36" s="281">
        <f t="shared" si="22"/>
        <v>0.82394828037892387</v>
      </c>
      <c r="AU36" s="281">
        <f t="shared" si="23"/>
        <v>-39.015255040474237</v>
      </c>
      <c r="AV36" s="308">
        <f t="shared" si="7"/>
        <v>6319.2559348433397</v>
      </c>
    </row>
    <row r="37" spans="1:48">
      <c r="A37" s="269" t="s">
        <v>139</v>
      </c>
      <c r="B37" s="274">
        <f>ROUND(IF('PART PEF2022'!L$19&lt;1,'CALCULO GARANTIA'!H36*'PART PEF2022'!I$19,'CALCULO GARANTIA'!U36+'CALCULO GARANTIA'!I36),2)</f>
        <v>124342238.38</v>
      </c>
      <c r="C37" s="192">
        <f>ROUND(+IF('PART PEF2022'!L$20&lt;1,'CALCULO GARANTIA'!J36*'PART PEF2022'!I$20,'CALCULO GARANTIA'!V36+'CALCULO GARANTIA'!K36),2)</f>
        <v>18406859.280000001</v>
      </c>
      <c r="D37" s="201">
        <f>ROUND(+'PART PEF2022'!I$26*'Art.14 Frac.III'!R35,2)</f>
        <v>4698286.9400000004</v>
      </c>
      <c r="E37" s="192">
        <f>ROUND(+IF('PART PEF2022'!L$21&lt;1,'CALCULO GARANTIA'!L36*'PART PEF2022'!I$21,'CALCULO GARANTIA'!W36+'CALCULO GARANTIA'!M36),2)</f>
        <v>2895396.7</v>
      </c>
      <c r="F37" s="192">
        <f>ROUND(+IF('PART PEF2022'!L$22&lt;1,'CALCULO GARANTIA'!N36*'PART PEF2022'!I$22,'CALCULO GARANTIA'!X36+'CALCULO GARANTIA'!O36),2)</f>
        <v>6943964.1500000004</v>
      </c>
      <c r="G37" s="192">
        <f>ROUND(+IF('PART PEF2022'!L$23&lt;1,'CALCULO GARANTIA'!P36*'PART PEF2022'!I$23,'CALCULO GARANTIA'!Y36+'CALCULO GARANTIA'!Q36),2)</f>
        <v>3982231.25</v>
      </c>
      <c r="H37" s="192">
        <f>ROUND(+IF('PART PEF2022'!L$24&lt;1,'CALCULO GARANTIA'!R36*'PART PEF2022'!I$24,'CALCULO GARANTIA'!Z36+'CALCULO GARANTIA'!S36),2)</f>
        <v>549657.96</v>
      </c>
      <c r="I37" s="192">
        <f>+ROUND('COEF Art 14 F II'!L37,2)</f>
        <v>5060270.4000000004</v>
      </c>
      <c r="J37" s="192">
        <f>+'ISR BI'!D34</f>
        <v>1482900.88</v>
      </c>
      <c r="K37" s="270">
        <f t="shared" si="2"/>
        <v>168361805.94</v>
      </c>
      <c r="N37" s="269" t="s">
        <v>341</v>
      </c>
      <c r="O37" s="274">
        <v>125398174.09437624</v>
      </c>
      <c r="P37" s="192">
        <v>18608201.883445714</v>
      </c>
      <c r="Q37" s="201">
        <v>385578.28</v>
      </c>
      <c r="R37" s="192">
        <v>3080700.4140640898</v>
      </c>
      <c r="S37" s="192">
        <v>8423300.7159159221</v>
      </c>
      <c r="T37" s="192">
        <v>3983064.0933703855</v>
      </c>
      <c r="U37" s="192">
        <v>549849.48623201263</v>
      </c>
      <c r="V37" s="192">
        <v>5063248.490407005</v>
      </c>
      <c r="W37" s="192">
        <v>1429608.8419250993</v>
      </c>
      <c r="X37" s="270">
        <f t="shared" si="3"/>
        <v>166921726.29973644</v>
      </c>
      <c r="Z37" s="269" t="s">
        <v>341</v>
      </c>
      <c r="AA37" s="281">
        <f t="shared" si="4"/>
        <v>-1055935.714376241</v>
      </c>
      <c r="AB37" s="281">
        <f t="shared" si="8"/>
        <v>-201342.60344571248</v>
      </c>
      <c r="AC37" s="281">
        <f t="shared" si="9"/>
        <v>4312708.66</v>
      </c>
      <c r="AD37" s="281">
        <f t="shared" si="10"/>
        <v>-185303.71406408958</v>
      </c>
      <c r="AE37" s="281">
        <f t="shared" si="11"/>
        <v>-1479336.5659159217</v>
      </c>
      <c r="AF37" s="281">
        <f t="shared" si="12"/>
        <v>-832.84337038546801</v>
      </c>
      <c r="AG37" s="281">
        <f t="shared" si="13"/>
        <v>-191.52623201266397</v>
      </c>
      <c r="AH37" s="281">
        <f t="shared" si="14"/>
        <v>-2978.0904070045799</v>
      </c>
      <c r="AI37" s="281">
        <f t="shared" si="15"/>
        <v>53292.038074900629</v>
      </c>
      <c r="AJ37" s="308">
        <f t="shared" si="5"/>
        <v>1440079.6402635335</v>
      </c>
      <c r="AL37" s="269" t="s">
        <v>341</v>
      </c>
      <c r="AM37" s="281">
        <f t="shared" si="6"/>
        <v>-175989.28572937349</v>
      </c>
      <c r="AN37" s="281">
        <f t="shared" si="16"/>
        <v>-33557.10057428541</v>
      </c>
      <c r="AO37" s="281">
        <f t="shared" si="17"/>
        <v>718784.77666666673</v>
      </c>
      <c r="AP37" s="281">
        <f t="shared" si="18"/>
        <v>-30883.952344014931</v>
      </c>
      <c r="AQ37" s="281">
        <f t="shared" si="19"/>
        <v>-246556.09431932028</v>
      </c>
      <c r="AR37" s="281">
        <f t="shared" si="20"/>
        <v>-138.807228397578</v>
      </c>
      <c r="AS37" s="281">
        <f t="shared" si="21"/>
        <v>-31.921038668777328</v>
      </c>
      <c r="AT37" s="281">
        <f t="shared" si="22"/>
        <v>-496.34840116742998</v>
      </c>
      <c r="AU37" s="281">
        <f t="shared" si="23"/>
        <v>8882.0063458167715</v>
      </c>
      <c r="AV37" s="308">
        <f t="shared" si="7"/>
        <v>240013.27337725559</v>
      </c>
    </row>
    <row r="38" spans="1:48">
      <c r="A38" s="269" t="s">
        <v>21</v>
      </c>
      <c r="B38" s="274">
        <f>ROUND(IF('PART PEF2022'!L$19&lt;1,'CALCULO GARANTIA'!H37*'PART PEF2022'!I$19,'CALCULO GARANTIA'!U37+'CALCULO GARANTIA'!I37),2)</f>
        <v>19282943.739999998</v>
      </c>
      <c r="C38" s="192">
        <f>ROUND(+IF('PART PEF2022'!L$20&lt;1,'CALCULO GARANTIA'!J37*'PART PEF2022'!I$20,'CALCULO GARANTIA'!V37+'CALCULO GARANTIA'!K37),2)</f>
        <v>2746953.11</v>
      </c>
      <c r="D38" s="201">
        <f>ROUND(+'PART PEF2022'!I$26*'Art.14 Frac.III'!R36,2)</f>
        <v>2151853.92</v>
      </c>
      <c r="E38" s="192">
        <f>ROUND(+IF('PART PEF2022'!L$21&lt;1,'CALCULO GARANTIA'!L37*'PART PEF2022'!I$21,'CALCULO GARANTIA'!W37+'CALCULO GARANTIA'!M37),2)</f>
        <v>545631.4</v>
      </c>
      <c r="F38" s="192">
        <f>ROUND(+IF('PART PEF2022'!L$22&lt;1,'CALCULO GARANTIA'!N37*'PART PEF2022'!I$22,'CALCULO GARANTIA'!X37+'CALCULO GARANTIA'!O37),2)</f>
        <v>1084016.67</v>
      </c>
      <c r="G38" s="192">
        <f>ROUND(+IF('PART PEF2022'!L$23&lt;1,'CALCULO GARANTIA'!P37*'PART PEF2022'!I$23,'CALCULO GARANTIA'!Y37+'CALCULO GARANTIA'!Q37),2)</f>
        <v>578277.32999999996</v>
      </c>
      <c r="H38" s="192">
        <f>ROUND(+IF('PART PEF2022'!L$24&lt;1,'CALCULO GARANTIA'!R37*'PART PEF2022'!I$24,'CALCULO GARANTIA'!Z37+'CALCULO GARANTIA'!S37),2)</f>
        <v>99747.91</v>
      </c>
      <c r="I38" s="192">
        <f>+ROUND('COEF Art 14 F II'!L38,2)</f>
        <v>135884.88</v>
      </c>
      <c r="J38" s="192">
        <f>+'ISR BI'!D35</f>
        <v>40236.949999999997</v>
      </c>
      <c r="K38" s="270">
        <f t="shared" si="2"/>
        <v>26665545.909999993</v>
      </c>
      <c r="N38" s="269" t="s">
        <v>21</v>
      </c>
      <c r="O38" s="274">
        <v>19240804.538342651</v>
      </c>
      <c r="P38" s="192">
        <v>2738723.8230887298</v>
      </c>
      <c r="Q38" s="201">
        <v>2289961.5579466298</v>
      </c>
      <c r="R38" s="192">
        <v>536614.01117360243</v>
      </c>
      <c r="S38" s="192">
        <v>1016524.2962367601</v>
      </c>
      <c r="T38" s="192">
        <v>578293.53671681648</v>
      </c>
      <c r="U38" s="192">
        <v>99751.117552929558</v>
      </c>
      <c r="V38" s="192">
        <v>135937.90436680467</v>
      </c>
      <c r="W38" s="192">
        <v>25959.258128894951</v>
      </c>
      <c r="X38" s="270">
        <f t="shared" si="3"/>
        <v>26662570.043553822</v>
      </c>
      <c r="Z38" s="269" t="s">
        <v>21</v>
      </c>
      <c r="AA38" s="281">
        <f t="shared" si="4"/>
        <v>42139.201657347381</v>
      </c>
      <c r="AB38" s="281">
        <f t="shared" si="8"/>
        <v>8229.2869112701155</v>
      </c>
      <c r="AC38" s="281">
        <f t="shared" si="9"/>
        <v>-138107.6379466299</v>
      </c>
      <c r="AD38" s="281">
        <f t="shared" si="10"/>
        <v>9017.3888263975969</v>
      </c>
      <c r="AE38" s="281">
        <f t="shared" si="11"/>
        <v>67492.373763239826</v>
      </c>
      <c r="AF38" s="281">
        <f t="shared" si="12"/>
        <v>-16.206716816523112</v>
      </c>
      <c r="AG38" s="281">
        <f t="shared" si="13"/>
        <v>-3.2075529295543674</v>
      </c>
      <c r="AH38" s="281">
        <f t="shared" si="14"/>
        <v>-53.024366804660531</v>
      </c>
      <c r="AI38" s="281">
        <f t="shared" si="15"/>
        <v>14277.691871105046</v>
      </c>
      <c r="AJ38" s="308">
        <f t="shared" si="5"/>
        <v>2975.8664461793305</v>
      </c>
      <c r="AL38" s="269" t="s">
        <v>21</v>
      </c>
      <c r="AM38" s="281">
        <f t="shared" si="6"/>
        <v>7023.2002762245638</v>
      </c>
      <c r="AN38" s="281">
        <f t="shared" si="16"/>
        <v>1371.5478185450193</v>
      </c>
      <c r="AO38" s="281">
        <f t="shared" si="17"/>
        <v>-23017.939657771651</v>
      </c>
      <c r="AP38" s="281">
        <f t="shared" si="18"/>
        <v>1502.8981377329328</v>
      </c>
      <c r="AQ38" s="281">
        <f t="shared" si="19"/>
        <v>11248.728960539971</v>
      </c>
      <c r="AR38" s="281">
        <f t="shared" si="20"/>
        <v>-2.7011194694205187</v>
      </c>
      <c r="AS38" s="281">
        <f t="shared" si="21"/>
        <v>-0.53459215492572787</v>
      </c>
      <c r="AT38" s="281">
        <f t="shared" si="22"/>
        <v>-8.8373944674434224</v>
      </c>
      <c r="AU38" s="281">
        <f t="shared" si="23"/>
        <v>2379.615311850841</v>
      </c>
      <c r="AV38" s="308">
        <f t="shared" si="7"/>
        <v>495.97774102988842</v>
      </c>
    </row>
    <row r="39" spans="1:48">
      <c r="A39" s="269" t="s">
        <v>22</v>
      </c>
      <c r="B39" s="274">
        <f>ROUND(IF('PART PEF2022'!L$19&lt;1,'CALCULO GARANTIA'!H38*'PART PEF2022'!I$19,'CALCULO GARANTIA'!U38+'CALCULO GARANTIA'!I38),2)</f>
        <v>67838596.849999994</v>
      </c>
      <c r="C39" s="192">
        <f>ROUND(+IF('PART PEF2022'!L$20&lt;1,'CALCULO GARANTIA'!J38*'PART PEF2022'!I$20,'CALCULO GARANTIA'!V38+'CALCULO GARANTIA'!K38),2)</f>
        <v>9582367.3100000005</v>
      </c>
      <c r="D39" s="201">
        <f>ROUND(+'PART PEF2022'!I$26*'Art.14 Frac.III'!R37,2)</f>
        <v>3416669.12</v>
      </c>
      <c r="E39" s="192">
        <f>ROUND(+IF('PART PEF2022'!L$21&lt;1,'CALCULO GARANTIA'!L38*'PART PEF2022'!I$21,'CALCULO GARANTIA'!W38+'CALCULO GARANTIA'!M38),2)</f>
        <v>1992837.46</v>
      </c>
      <c r="F39" s="192">
        <f>ROUND(+IF('PART PEF2022'!L$22&lt;1,'CALCULO GARANTIA'!N38*'PART PEF2022'!I$22,'CALCULO GARANTIA'!X38+'CALCULO GARANTIA'!O38),2)</f>
        <v>3819060.36</v>
      </c>
      <c r="G39" s="192">
        <f>ROUND(+IF('PART PEF2022'!L$23&lt;1,'CALCULO GARANTIA'!P38*'PART PEF2022'!I$23,'CALCULO GARANTIA'!Y38+'CALCULO GARANTIA'!Q38),2)</f>
        <v>2004621.64</v>
      </c>
      <c r="H39" s="192">
        <f>ROUND(+IF('PART PEF2022'!L$24&lt;1,'CALCULO GARANTIA'!R38*'PART PEF2022'!I$24,'CALCULO GARANTIA'!Z38+'CALCULO GARANTIA'!S38),2)</f>
        <v>361921.54</v>
      </c>
      <c r="I39" s="192">
        <f>+ROUND('COEF Art 14 F II'!L39,2)</f>
        <v>1031524.43</v>
      </c>
      <c r="J39" s="192">
        <f>+'ISR BI'!D36</f>
        <v>156004.93</v>
      </c>
      <c r="K39" s="270">
        <f t="shared" si="2"/>
        <v>90203603.640000015</v>
      </c>
      <c r="N39" s="269" t="s">
        <v>22</v>
      </c>
      <c r="O39" s="274">
        <v>67510214.160050213</v>
      </c>
      <c r="P39" s="192">
        <v>9519294.0547006316</v>
      </c>
      <c r="Q39" s="201">
        <v>3277180.0525044557</v>
      </c>
      <c r="R39" s="192">
        <v>1931613.9464366559</v>
      </c>
      <c r="S39" s="192">
        <v>3354072.432814653</v>
      </c>
      <c r="T39" s="192">
        <v>2004135.2781093409</v>
      </c>
      <c r="U39" s="192">
        <v>361882.28721373802</v>
      </c>
      <c r="V39" s="192">
        <v>1030481.7695085324</v>
      </c>
      <c r="W39" s="192">
        <v>157511.01800036436</v>
      </c>
      <c r="X39" s="270">
        <f t="shared" si="3"/>
        <v>89146384.999338582</v>
      </c>
      <c r="Z39" s="269" t="s">
        <v>22</v>
      </c>
      <c r="AA39" s="281">
        <f t="shared" si="4"/>
        <v>328382.6899497807</v>
      </c>
      <c r="AB39" s="281">
        <f t="shared" si="8"/>
        <v>63073.255299368873</v>
      </c>
      <c r="AC39" s="281">
        <f t="shared" si="9"/>
        <v>139489.06749554444</v>
      </c>
      <c r="AD39" s="281">
        <f t="shared" si="10"/>
        <v>61223.513563344022</v>
      </c>
      <c r="AE39" s="281">
        <f t="shared" si="11"/>
        <v>464987.92718534684</v>
      </c>
      <c r="AF39" s="281">
        <f t="shared" si="12"/>
        <v>486.36189065896906</v>
      </c>
      <c r="AG39" s="281">
        <f t="shared" si="13"/>
        <v>39.252786261960864</v>
      </c>
      <c r="AH39" s="281">
        <f t="shared" si="14"/>
        <v>1042.6604914676864</v>
      </c>
      <c r="AI39" s="281">
        <f t="shared" si="15"/>
        <v>-1506.0880003643688</v>
      </c>
      <c r="AJ39" s="308">
        <f t="shared" si="5"/>
        <v>1057218.6406614091</v>
      </c>
      <c r="AL39" s="269" t="s">
        <v>22</v>
      </c>
      <c r="AM39" s="281">
        <f t="shared" si="6"/>
        <v>54730.44832496345</v>
      </c>
      <c r="AN39" s="281">
        <f t="shared" si="16"/>
        <v>10512.209216561479</v>
      </c>
      <c r="AO39" s="281">
        <f t="shared" si="17"/>
        <v>23248.177915924072</v>
      </c>
      <c r="AP39" s="281">
        <f t="shared" si="18"/>
        <v>10203.918927224004</v>
      </c>
      <c r="AQ39" s="281">
        <f t="shared" si="19"/>
        <v>77497.987864224473</v>
      </c>
      <c r="AR39" s="281">
        <f t="shared" si="20"/>
        <v>81.060315109828181</v>
      </c>
      <c r="AS39" s="281">
        <f t="shared" si="21"/>
        <v>6.5421310436601443</v>
      </c>
      <c r="AT39" s="281">
        <f t="shared" si="22"/>
        <v>173.77674857794773</v>
      </c>
      <c r="AU39" s="281">
        <f t="shared" si="23"/>
        <v>-251.0146667273948</v>
      </c>
      <c r="AV39" s="308">
        <f t="shared" si="7"/>
        <v>176203.10677690152</v>
      </c>
    </row>
    <row r="40" spans="1:48">
      <c r="A40" s="269" t="s">
        <v>140</v>
      </c>
      <c r="B40" s="274">
        <f>ROUND(IF('PART PEF2022'!L$19&lt;1,'CALCULO GARANTIA'!H39*'PART PEF2022'!I$19,'CALCULO GARANTIA'!U39+'CALCULO GARANTIA'!I39),2)</f>
        <v>14184386.42</v>
      </c>
      <c r="C40" s="192">
        <f>ROUND(+IF('PART PEF2022'!L$20&lt;1,'CALCULO GARANTIA'!J39*'PART PEF2022'!I$20,'CALCULO GARANTIA'!V39+'CALCULO GARANTIA'!K39),2)</f>
        <v>1994956.97</v>
      </c>
      <c r="D40" s="201">
        <f>ROUND(+'PART PEF2022'!I$26*'Art.14 Frac.III'!R38,2)</f>
        <v>3132211.31</v>
      </c>
      <c r="E40" s="192">
        <f>ROUND(+IF('PART PEF2022'!L$21&lt;1,'CALCULO GARANTIA'!L39*'PART PEF2022'!I$21,'CALCULO GARANTIA'!W39+'CALCULO GARANTIA'!M39),2)</f>
        <v>424426.51</v>
      </c>
      <c r="F40" s="192">
        <f>ROUND(+IF('PART PEF2022'!L$22&lt;1,'CALCULO GARANTIA'!N39*'PART PEF2022'!I$22,'CALCULO GARANTIA'!X39+'CALCULO GARANTIA'!O39),2)</f>
        <v>799101.17</v>
      </c>
      <c r="G40" s="192">
        <f>ROUND(+IF('PART PEF2022'!L$23&lt;1,'CALCULO GARANTIA'!P39*'PART PEF2022'!I$23,'CALCULO GARANTIA'!Y39+'CALCULO GARANTIA'!Q39),2)</f>
        <v>415998</v>
      </c>
      <c r="H40" s="192">
        <f>ROUND(+IF('PART PEF2022'!L$24&lt;1,'CALCULO GARANTIA'!R39*'PART PEF2022'!I$24,'CALCULO GARANTIA'!Z39+'CALCULO GARANTIA'!S39),2)</f>
        <v>76837.009999999995</v>
      </c>
      <c r="I40" s="192">
        <f>+ROUND('COEF Art 14 F II'!L40,2)</f>
        <v>94994.54</v>
      </c>
      <c r="J40" s="192">
        <f>+'ISR BI'!D37</f>
        <v>45859.76</v>
      </c>
      <c r="K40" s="270">
        <f t="shared" si="2"/>
        <v>21168771.690000005</v>
      </c>
      <c r="N40" s="269" t="s">
        <v>342</v>
      </c>
      <c r="O40" s="274">
        <v>14108950.137485538</v>
      </c>
      <c r="P40" s="192">
        <v>1980270.5167742462</v>
      </c>
      <c r="Q40" s="201">
        <v>3288312.319875895</v>
      </c>
      <c r="R40" s="192">
        <v>408664.36073255813</v>
      </c>
      <c r="S40" s="192">
        <v>680373.00010009331</v>
      </c>
      <c r="T40" s="192">
        <v>416012.67819066293</v>
      </c>
      <c r="U40" s="192">
        <v>76840.193079169912</v>
      </c>
      <c r="V40" s="192">
        <v>95045.13512158065</v>
      </c>
      <c r="W40" s="192">
        <v>31303.730794071889</v>
      </c>
      <c r="X40" s="270">
        <f t="shared" si="3"/>
        <v>21085772.072153818</v>
      </c>
      <c r="Z40" s="269" t="s">
        <v>342</v>
      </c>
      <c r="AA40" s="281">
        <f t="shared" si="4"/>
        <v>75436.282514462247</v>
      </c>
      <c r="AB40" s="281">
        <f t="shared" si="8"/>
        <v>14686.453225753736</v>
      </c>
      <c r="AC40" s="281">
        <f t="shared" si="9"/>
        <v>-156101.00987589499</v>
      </c>
      <c r="AD40" s="281">
        <f t="shared" si="10"/>
        <v>15762.149267441884</v>
      </c>
      <c r="AE40" s="281">
        <f t="shared" si="11"/>
        <v>118728.16989990673</v>
      </c>
      <c r="AF40" s="281">
        <f t="shared" si="12"/>
        <v>-14.678190662933048</v>
      </c>
      <c r="AG40" s="281">
        <f t="shared" si="13"/>
        <v>-3.1830791699176189</v>
      </c>
      <c r="AH40" s="281">
        <f t="shared" si="14"/>
        <v>-50.595121580656269</v>
      </c>
      <c r="AI40" s="281">
        <f t="shared" si="15"/>
        <v>14556.029205928113</v>
      </c>
      <c r="AJ40" s="308">
        <f t="shared" si="5"/>
        <v>82999.617846184206</v>
      </c>
      <c r="AL40" s="269" t="s">
        <v>342</v>
      </c>
      <c r="AM40" s="281">
        <f t="shared" si="6"/>
        <v>12572.713752410375</v>
      </c>
      <c r="AN40" s="281">
        <f t="shared" si="16"/>
        <v>2447.7422042922894</v>
      </c>
      <c r="AO40" s="281">
        <f t="shared" si="17"/>
        <v>-26016.83497931583</v>
      </c>
      <c r="AP40" s="281">
        <f t="shared" si="18"/>
        <v>2627.0248779069807</v>
      </c>
      <c r="AQ40" s="281">
        <f t="shared" si="19"/>
        <v>19788.028316651122</v>
      </c>
      <c r="AR40" s="281">
        <f t="shared" si="20"/>
        <v>-2.4463651104888413</v>
      </c>
      <c r="AS40" s="281">
        <f t="shared" si="21"/>
        <v>-0.53051319498626981</v>
      </c>
      <c r="AT40" s="281">
        <f t="shared" si="22"/>
        <v>-8.4325202634427114</v>
      </c>
      <c r="AU40" s="281">
        <f t="shared" si="23"/>
        <v>2426.0048676546853</v>
      </c>
      <c r="AV40" s="308">
        <f t="shared" si="7"/>
        <v>13833.269641030703</v>
      </c>
    </row>
    <row r="41" spans="1:48">
      <c r="A41" s="269" t="s">
        <v>23</v>
      </c>
      <c r="B41" s="274">
        <f>ROUND(IF('PART PEF2022'!L$19&lt;1,'CALCULO GARANTIA'!H40*'PART PEF2022'!I$19,'CALCULO GARANTIA'!U40+'CALCULO GARANTIA'!I40),2)</f>
        <v>12327733.380000001</v>
      </c>
      <c r="C41" s="192">
        <f>ROUND(+IF('PART PEF2022'!L$20&lt;1,'CALCULO GARANTIA'!J40*'PART PEF2022'!I$20,'CALCULO GARANTIA'!V40+'CALCULO GARANTIA'!K40),2)</f>
        <v>1694205.55</v>
      </c>
      <c r="D41" s="201">
        <f>ROUND(+'PART PEF2022'!I$26*'Art.14 Frac.III'!R39,2)</f>
        <v>2732105.49</v>
      </c>
      <c r="E41" s="192">
        <f>ROUND(+IF('PART PEF2022'!L$21&lt;1,'CALCULO GARANTIA'!L40*'PART PEF2022'!I$21,'CALCULO GARANTIA'!W40+'CALCULO GARANTIA'!M40),2)</f>
        <v>404457.66</v>
      </c>
      <c r="F41" s="192">
        <f>ROUND(+IF('PART PEF2022'!L$22&lt;1,'CALCULO GARANTIA'!N40*'PART PEF2022'!I$22,'CALCULO GARANTIA'!X40+'CALCULO GARANTIA'!O40),2)</f>
        <v>697136.9</v>
      </c>
      <c r="G41" s="192">
        <f>ROUND(+IF('PART PEF2022'!L$23&lt;1,'CALCULO GARANTIA'!P40*'PART PEF2022'!I$23,'CALCULO GARANTIA'!Y40+'CALCULO GARANTIA'!Q40),2)</f>
        <v>347076.25</v>
      </c>
      <c r="H41" s="192">
        <f>ROUND(+IF('PART PEF2022'!L$24&lt;1,'CALCULO GARANTIA'!R40*'PART PEF2022'!I$24,'CALCULO GARANTIA'!Z40+'CALCULO GARANTIA'!S40),2)</f>
        <v>72122.929999999993</v>
      </c>
      <c r="I41" s="192">
        <f>+ROUND('COEF Art 14 F II'!L41,2)</f>
        <v>19599.91</v>
      </c>
      <c r="J41" s="192">
        <f>+'ISR BI'!D38</f>
        <v>1623.78</v>
      </c>
      <c r="K41" s="270">
        <f t="shared" si="2"/>
        <v>18296061.850000001</v>
      </c>
      <c r="N41" s="269" t="s">
        <v>23</v>
      </c>
      <c r="O41" s="274">
        <v>12191563.275262149</v>
      </c>
      <c r="P41" s="192">
        <v>1667781.0732043707</v>
      </c>
      <c r="Q41" s="201">
        <v>2913631.2389169103</v>
      </c>
      <c r="R41" s="192">
        <v>376724.2566172643</v>
      </c>
      <c r="S41" s="192">
        <v>486581.39999581163</v>
      </c>
      <c r="T41" s="192">
        <v>347080.51169003453</v>
      </c>
      <c r="U41" s="192">
        <v>72123.859659158872</v>
      </c>
      <c r="V41" s="192">
        <v>19614.595310311204</v>
      </c>
      <c r="W41" s="192">
        <v>1478.3755059736889</v>
      </c>
      <c r="X41" s="270">
        <f t="shared" si="3"/>
        <v>18076578.586161982</v>
      </c>
      <c r="Z41" s="269" t="s">
        <v>23</v>
      </c>
      <c r="AA41" s="281">
        <f t="shared" si="4"/>
        <v>136170.10473785177</v>
      </c>
      <c r="AB41" s="281">
        <f t="shared" si="8"/>
        <v>26424.476795629365</v>
      </c>
      <c r="AC41" s="281">
        <f t="shared" si="9"/>
        <v>-181525.74891691003</v>
      </c>
      <c r="AD41" s="281">
        <f t="shared" si="10"/>
        <v>27733.403382735676</v>
      </c>
      <c r="AE41" s="281">
        <f t="shared" si="11"/>
        <v>210555.50000418839</v>
      </c>
      <c r="AF41" s="281">
        <f t="shared" si="12"/>
        <v>-4.2616900345310569</v>
      </c>
      <c r="AG41" s="281">
        <f t="shared" si="13"/>
        <v>-0.92965915887907613</v>
      </c>
      <c r="AH41" s="281">
        <f t="shared" si="14"/>
        <v>-14.685310311204375</v>
      </c>
      <c r="AI41" s="281">
        <f t="shared" si="15"/>
        <v>145.40449402631111</v>
      </c>
      <c r="AJ41" s="308">
        <f t="shared" si="5"/>
        <v>219483.26383801686</v>
      </c>
      <c r="AL41" s="269" t="s">
        <v>23</v>
      </c>
      <c r="AM41" s="281">
        <f t="shared" si="6"/>
        <v>22695.017456308629</v>
      </c>
      <c r="AN41" s="281">
        <f t="shared" si="16"/>
        <v>4404.0794659382273</v>
      </c>
      <c r="AO41" s="281">
        <f t="shared" si="17"/>
        <v>-30254.291486151673</v>
      </c>
      <c r="AP41" s="281">
        <f t="shared" si="18"/>
        <v>4622.2338971226127</v>
      </c>
      <c r="AQ41" s="281">
        <f t="shared" si="19"/>
        <v>35092.583334031398</v>
      </c>
      <c r="AR41" s="281">
        <f t="shared" si="20"/>
        <v>-0.71028167242184281</v>
      </c>
      <c r="AS41" s="281">
        <f t="shared" si="21"/>
        <v>-0.1549431931465127</v>
      </c>
      <c r="AT41" s="281">
        <f t="shared" si="22"/>
        <v>-2.4475517185340627</v>
      </c>
      <c r="AU41" s="281">
        <f t="shared" si="23"/>
        <v>24.234082337718519</v>
      </c>
      <c r="AV41" s="308">
        <f t="shared" si="7"/>
        <v>36580.543973002801</v>
      </c>
    </row>
    <row r="42" spans="1:48">
      <c r="A42" s="269" t="s">
        <v>24</v>
      </c>
      <c r="B42" s="274">
        <f>ROUND(IF('PART PEF2022'!L$19&lt;1,'CALCULO GARANTIA'!H41*'PART PEF2022'!I$19,'CALCULO GARANTIA'!U41+'CALCULO GARANTIA'!I41),2)</f>
        <v>15330965.66</v>
      </c>
      <c r="C42" s="192">
        <f>ROUND(+IF('PART PEF2022'!L$20&lt;1,'CALCULO GARANTIA'!J41*'PART PEF2022'!I$20,'CALCULO GARANTIA'!V41+'CALCULO GARANTIA'!K41),2)</f>
        <v>2176213.4900000002</v>
      </c>
      <c r="D42" s="201">
        <f>ROUND(+'PART PEF2022'!I$26*'Art.14 Frac.III'!R40,2)</f>
        <v>4434319.29</v>
      </c>
      <c r="E42" s="192">
        <f>ROUND(+IF('PART PEF2022'!L$21&lt;1,'CALCULO GARANTIA'!L41*'PART PEF2022'!I$21,'CALCULO GARANTIA'!W41+'CALCULO GARANTIA'!M41),2)</f>
        <v>440775.6</v>
      </c>
      <c r="F42" s="192">
        <f>ROUND(+IF('PART PEF2022'!L$22&lt;1,'CALCULO GARANTIA'!N41*'PART PEF2022'!I$22,'CALCULO GARANTIA'!X41+'CALCULO GARANTIA'!O41),2)</f>
        <v>862366.65</v>
      </c>
      <c r="G42" s="192">
        <f>ROUND(+IF('PART PEF2022'!L$23&lt;1,'CALCULO GARANTIA'!P41*'PART PEF2022'!I$23,'CALCULO GARANTIA'!Y41+'CALCULO GARANTIA'!Q41),2)</f>
        <v>456927.24</v>
      </c>
      <c r="H42" s="192">
        <f>ROUND(+IF('PART PEF2022'!L$24&lt;1,'CALCULO GARANTIA'!R41*'PART PEF2022'!I$24,'CALCULO GARANTIA'!Z41+'CALCULO GARANTIA'!S41),2)</f>
        <v>80351.41</v>
      </c>
      <c r="I42" s="192">
        <f>+ROUND('COEF Art 14 F II'!L42,2)</f>
        <v>131366.37</v>
      </c>
      <c r="J42" s="192">
        <f>+'ISR BI'!D39</f>
        <v>28.89</v>
      </c>
      <c r="K42" s="270">
        <f t="shared" si="2"/>
        <v>23913314.599999998</v>
      </c>
      <c r="N42" s="269" t="s">
        <v>24</v>
      </c>
      <c r="O42" s="274">
        <v>15281940.989312211</v>
      </c>
      <c r="P42" s="192">
        <v>2166710.9884888111</v>
      </c>
      <c r="Q42" s="201">
        <v>3815127.6422499111</v>
      </c>
      <c r="R42" s="192">
        <v>430883.50175002601</v>
      </c>
      <c r="S42" s="192">
        <v>787106.23971574113</v>
      </c>
      <c r="T42" s="192">
        <v>456924.4358153526</v>
      </c>
      <c r="U42" s="192">
        <v>80351.10015513339</v>
      </c>
      <c r="V42" s="192">
        <v>131359.62018217437</v>
      </c>
      <c r="W42" s="192">
        <v>63.360894492511832</v>
      </c>
      <c r="X42" s="270">
        <f t="shared" si="3"/>
        <v>23150467.878563855</v>
      </c>
      <c r="Z42" s="269" t="s">
        <v>24</v>
      </c>
      <c r="AA42" s="281">
        <f t="shared" si="4"/>
        <v>49024.670687789097</v>
      </c>
      <c r="AB42" s="281">
        <f t="shared" si="8"/>
        <v>9502.5015111891553</v>
      </c>
      <c r="AC42" s="281">
        <f t="shared" si="9"/>
        <v>619191.64775008895</v>
      </c>
      <c r="AD42" s="281">
        <f t="shared" si="10"/>
        <v>9892.0982499739621</v>
      </c>
      <c r="AE42" s="281">
        <f t="shared" si="11"/>
        <v>75260.410284258891</v>
      </c>
      <c r="AF42" s="281">
        <f t="shared" si="12"/>
        <v>2.8041846473934129</v>
      </c>
      <c r="AG42" s="281">
        <f t="shared" si="13"/>
        <v>0.30984486661327537</v>
      </c>
      <c r="AH42" s="281">
        <f t="shared" si="14"/>
        <v>6.749817825620994</v>
      </c>
      <c r="AI42" s="281">
        <f t="shared" si="15"/>
        <v>-34.470894492511832</v>
      </c>
      <c r="AJ42" s="308">
        <f t="shared" si="5"/>
        <v>762846.72143614723</v>
      </c>
      <c r="AL42" s="269" t="s">
        <v>24</v>
      </c>
      <c r="AM42" s="281">
        <f t="shared" si="6"/>
        <v>8170.7784479648499</v>
      </c>
      <c r="AN42" s="281">
        <f t="shared" si="16"/>
        <v>1583.7502518648591</v>
      </c>
      <c r="AO42" s="281">
        <f t="shared" si="17"/>
        <v>103198.60795834816</v>
      </c>
      <c r="AP42" s="281">
        <f t="shared" si="18"/>
        <v>1648.683041662327</v>
      </c>
      <c r="AQ42" s="281">
        <f t="shared" si="19"/>
        <v>12543.401714043148</v>
      </c>
      <c r="AR42" s="281">
        <f t="shared" si="20"/>
        <v>0.46736410789890215</v>
      </c>
      <c r="AS42" s="281">
        <f t="shared" si="21"/>
        <v>5.164081110221256E-2</v>
      </c>
      <c r="AT42" s="281">
        <f t="shared" si="22"/>
        <v>1.124969637603499</v>
      </c>
      <c r="AU42" s="281">
        <f t="shared" si="23"/>
        <v>-5.7451490820853053</v>
      </c>
      <c r="AV42" s="308">
        <f t="shared" si="7"/>
        <v>127141.12023935787</v>
      </c>
    </row>
    <row r="43" spans="1:48">
      <c r="A43" s="269" t="s">
        <v>25</v>
      </c>
      <c r="B43" s="274">
        <f>ROUND(IF('PART PEF2022'!L$19&lt;1,'CALCULO GARANTIA'!H42*'PART PEF2022'!I$19,'CALCULO GARANTIA'!U42+'CALCULO GARANTIA'!I42),2)</f>
        <v>20905813.52</v>
      </c>
      <c r="C43" s="192">
        <f>ROUND(+IF('PART PEF2022'!L$20&lt;1,'CALCULO GARANTIA'!J42*'PART PEF2022'!I$20,'CALCULO GARANTIA'!V42+'CALCULO GARANTIA'!K42),2)</f>
        <v>2962784.33</v>
      </c>
      <c r="D43" s="201">
        <f>ROUND(+'PART PEF2022'!I$26*'Art.14 Frac.III'!R41,2)</f>
        <v>1402034.42</v>
      </c>
      <c r="E43" s="192">
        <f>ROUND(+IF('PART PEF2022'!L$21&lt;1,'CALCULO GARANTIA'!L42*'PART PEF2022'!I$21,'CALCULO GARANTIA'!W42+'CALCULO GARANTIA'!M42),2)</f>
        <v>605342.55000000005</v>
      </c>
      <c r="F43" s="192">
        <f>ROUND(+IF('PART PEF2022'!L$22&lt;1,'CALCULO GARANTIA'!N42*'PART PEF2022'!I$22,'CALCULO GARANTIA'!X42+'CALCULO GARANTIA'!O42),2)</f>
        <v>1176268.98</v>
      </c>
      <c r="G43" s="192">
        <f>ROUND(+IF('PART PEF2022'!L$23&lt;1,'CALCULO GARANTIA'!P42*'PART PEF2022'!I$23,'CALCULO GARANTIA'!Y42+'CALCULO GARANTIA'!Q42),2)</f>
        <v>621338.23</v>
      </c>
      <c r="H43" s="192">
        <f>ROUND(+IF('PART PEF2022'!L$24&lt;1,'CALCULO GARANTIA'!R42*'PART PEF2022'!I$24,'CALCULO GARANTIA'!Z42+'CALCULO GARANTIA'!S42),2)</f>
        <v>110213.47</v>
      </c>
      <c r="I43" s="192">
        <f>+ROUND('COEF Art 14 F II'!L43,2)</f>
        <v>134998.48000000001</v>
      </c>
      <c r="J43" s="192">
        <f>+'ISR BI'!D40</f>
        <v>12093.94</v>
      </c>
      <c r="K43" s="270">
        <f t="shared" si="2"/>
        <v>27930887.920000006</v>
      </c>
      <c r="N43" s="269" t="s">
        <v>25</v>
      </c>
      <c r="O43" s="274">
        <v>20834024.911389302</v>
      </c>
      <c r="P43" s="192">
        <v>2948774.1849542591</v>
      </c>
      <c r="Q43" s="201">
        <v>2537233.7420449276</v>
      </c>
      <c r="R43" s="192">
        <v>590064.71177655167</v>
      </c>
      <c r="S43" s="192">
        <v>1062117.479647981</v>
      </c>
      <c r="T43" s="192">
        <v>621353.74600411684</v>
      </c>
      <c r="U43" s="192">
        <v>110218.2696718314</v>
      </c>
      <c r="V43" s="192">
        <v>135065.83841011691</v>
      </c>
      <c r="W43" s="192">
        <v>32175.703998255856</v>
      </c>
      <c r="X43" s="270">
        <f t="shared" si="3"/>
        <v>28871028.587897342</v>
      </c>
      <c r="Z43" s="269" t="s">
        <v>25</v>
      </c>
      <c r="AA43" s="281">
        <f t="shared" si="4"/>
        <v>71788.608610697091</v>
      </c>
      <c r="AB43" s="281">
        <f t="shared" si="8"/>
        <v>14010.145045740996</v>
      </c>
      <c r="AC43" s="281">
        <f t="shared" si="9"/>
        <v>-1135199.3220449276</v>
      </c>
      <c r="AD43" s="281">
        <f t="shared" si="10"/>
        <v>15277.838223448372</v>
      </c>
      <c r="AE43" s="281">
        <f t="shared" si="11"/>
        <v>114151.50035201898</v>
      </c>
      <c r="AF43" s="281">
        <f t="shared" si="12"/>
        <v>-15.516004116856493</v>
      </c>
      <c r="AG43" s="281">
        <f t="shared" si="13"/>
        <v>-4.7996718313952442</v>
      </c>
      <c r="AH43" s="281">
        <f t="shared" si="14"/>
        <v>-67.358410116896266</v>
      </c>
      <c r="AI43" s="281">
        <f t="shared" si="15"/>
        <v>-20081.763998255854</v>
      </c>
      <c r="AJ43" s="308">
        <f t="shared" si="5"/>
        <v>-940140.66789734317</v>
      </c>
      <c r="AL43" s="269" t="s">
        <v>25</v>
      </c>
      <c r="AM43" s="281">
        <f t="shared" si="6"/>
        <v>11964.768101782849</v>
      </c>
      <c r="AN43" s="281">
        <f t="shared" si="16"/>
        <v>2335.0241742901658</v>
      </c>
      <c r="AO43" s="281">
        <f t="shared" si="17"/>
        <v>-189199.88700748794</v>
      </c>
      <c r="AP43" s="281">
        <f t="shared" si="18"/>
        <v>2546.3063705747286</v>
      </c>
      <c r="AQ43" s="281">
        <f t="shared" si="19"/>
        <v>19025.25005866983</v>
      </c>
      <c r="AR43" s="281">
        <f t="shared" si="20"/>
        <v>-2.5860006861427487</v>
      </c>
      <c r="AS43" s="281">
        <f t="shared" si="21"/>
        <v>-0.7999453052325407</v>
      </c>
      <c r="AT43" s="281">
        <f t="shared" si="22"/>
        <v>-11.226401686149378</v>
      </c>
      <c r="AU43" s="281">
        <f t="shared" si="23"/>
        <v>-3346.9606663759755</v>
      </c>
      <c r="AV43" s="308">
        <f t="shared" si="7"/>
        <v>-156690.11131622383</v>
      </c>
    </row>
    <row r="44" spans="1:48">
      <c r="A44" s="269" t="s">
        <v>26</v>
      </c>
      <c r="B44" s="274">
        <f>ROUND(IF('PART PEF2022'!L$19&lt;1,'CALCULO GARANTIA'!H43*'PART PEF2022'!I$19,'CALCULO GARANTIA'!U43+'CALCULO GARANTIA'!I43),2)</f>
        <v>48871816.18</v>
      </c>
      <c r="C44" s="192">
        <f>ROUND(+IF('PART PEF2022'!L$20&lt;1,'CALCULO GARANTIA'!J43*'PART PEF2022'!I$20,'CALCULO GARANTIA'!V43+'CALCULO GARANTIA'!K43),2)</f>
        <v>6921018.7199999997</v>
      </c>
      <c r="D44" s="201">
        <f>ROUND(+'PART PEF2022'!I$26*'Art.14 Frac.III'!R42,2)</f>
        <v>4240677.92</v>
      </c>
      <c r="E44" s="192">
        <f>ROUND(+IF('PART PEF2022'!L$21&lt;1,'CALCULO GARANTIA'!L43*'PART PEF2022'!I$21,'CALCULO GARANTIA'!W43+'CALCULO GARANTIA'!M43),2)</f>
        <v>1419719.92</v>
      </c>
      <c r="F44" s="192">
        <f>ROUND(+IF('PART PEF2022'!L$22&lt;1,'CALCULO GARANTIA'!N43*'PART PEF2022'!I$22,'CALCULO GARANTIA'!X43+'CALCULO GARANTIA'!O43),2)</f>
        <v>2750121.2</v>
      </c>
      <c r="G44" s="192">
        <f>ROUND(+IF('PART PEF2022'!L$23&lt;1,'CALCULO GARANTIA'!P43*'PART PEF2022'!I$23,'CALCULO GARANTIA'!Y43+'CALCULO GARANTIA'!Q43),2)</f>
        <v>1450639.88</v>
      </c>
      <c r="H44" s="192">
        <f>ROUND(+IF('PART PEF2022'!L$24&lt;1,'CALCULO GARANTIA'!R43*'PART PEF2022'!I$24,'CALCULO GARANTIA'!Z43+'CALCULO GARANTIA'!S43),2)</f>
        <v>258338.6</v>
      </c>
      <c r="I44" s="192">
        <f>+ROUND('COEF Art 14 F II'!L44,2)</f>
        <v>803196.16</v>
      </c>
      <c r="J44" s="192">
        <f>+'ISR BI'!D41</f>
        <v>620137.06999999995</v>
      </c>
      <c r="K44" s="270">
        <f t="shared" si="2"/>
        <v>67335665.650000006</v>
      </c>
      <c r="N44" s="269" t="s">
        <v>26</v>
      </c>
      <c r="O44" s="274">
        <v>48625074.780436262</v>
      </c>
      <c r="P44" s="192">
        <v>6874546.0547172949</v>
      </c>
      <c r="Q44" s="201">
        <v>4514837.5669355197</v>
      </c>
      <c r="R44" s="192">
        <v>1381591.3226438656</v>
      </c>
      <c r="S44" s="192">
        <v>2453538.7071337816</v>
      </c>
      <c r="T44" s="192">
        <v>1449747.6246416171</v>
      </c>
      <c r="U44" s="192">
        <v>258253.18533766005</v>
      </c>
      <c r="V44" s="192">
        <v>801154.95201693848</v>
      </c>
      <c r="W44" s="192">
        <v>617525.2498774596</v>
      </c>
      <c r="X44" s="270">
        <f t="shared" si="3"/>
        <v>66976269.443740405</v>
      </c>
      <c r="Z44" s="269" t="s">
        <v>26</v>
      </c>
      <c r="AA44" s="281">
        <f t="shared" si="4"/>
        <v>246741.39956373721</v>
      </c>
      <c r="AB44" s="281">
        <f t="shared" si="8"/>
        <v>46472.665282704867</v>
      </c>
      <c r="AC44" s="281">
        <f t="shared" si="9"/>
        <v>-274159.64693551976</v>
      </c>
      <c r="AD44" s="281">
        <f t="shared" si="10"/>
        <v>38128.597356134327</v>
      </c>
      <c r="AE44" s="281">
        <f t="shared" si="11"/>
        <v>296582.49286621856</v>
      </c>
      <c r="AF44" s="281">
        <f t="shared" si="12"/>
        <v>892.25535838282667</v>
      </c>
      <c r="AG44" s="281">
        <f t="shared" si="13"/>
        <v>85.414662339957431</v>
      </c>
      <c r="AH44" s="281">
        <f t="shared" si="14"/>
        <v>2041.2079830615548</v>
      </c>
      <c r="AI44" s="281">
        <f t="shared" si="15"/>
        <v>2611.8201225403463</v>
      </c>
      <c r="AJ44" s="308">
        <f t="shared" si="5"/>
        <v>359396.20625959989</v>
      </c>
      <c r="AL44" s="269" t="s">
        <v>26</v>
      </c>
      <c r="AM44" s="281">
        <f t="shared" si="6"/>
        <v>41123.566593956202</v>
      </c>
      <c r="AN44" s="281">
        <f t="shared" si="16"/>
        <v>7745.4442137841443</v>
      </c>
      <c r="AO44" s="281">
        <f t="shared" si="17"/>
        <v>-45693.274489253294</v>
      </c>
      <c r="AP44" s="281">
        <f t="shared" si="18"/>
        <v>6354.7662260223879</v>
      </c>
      <c r="AQ44" s="281">
        <f t="shared" si="19"/>
        <v>49430.415477703093</v>
      </c>
      <c r="AR44" s="281">
        <f t="shared" si="20"/>
        <v>148.70922639713777</v>
      </c>
      <c r="AS44" s="281">
        <f t="shared" si="21"/>
        <v>14.235777056659572</v>
      </c>
      <c r="AT44" s="281">
        <f t="shared" si="22"/>
        <v>340.20133051025914</v>
      </c>
      <c r="AU44" s="281">
        <f t="shared" si="23"/>
        <v>435.30335375672439</v>
      </c>
      <c r="AV44" s="308">
        <f t="shared" si="7"/>
        <v>59899.367709933314</v>
      </c>
    </row>
    <row r="45" spans="1:48">
      <c r="A45" s="269" t="s">
        <v>27</v>
      </c>
      <c r="B45" s="274">
        <f>ROUND(IF('PART PEF2022'!L$19&lt;1,'CALCULO GARANTIA'!H44*'PART PEF2022'!I$19,'CALCULO GARANTIA'!U44+'CALCULO GARANTIA'!I44),2)</f>
        <v>1107902519.1400001</v>
      </c>
      <c r="C45" s="192">
        <f>ROUND(+IF('PART PEF2022'!L$20&lt;1,'CALCULO GARANTIA'!J44*'PART PEF2022'!I$20,'CALCULO GARANTIA'!V44+'CALCULO GARANTIA'!K44),2)</f>
        <v>159729406.03</v>
      </c>
      <c r="D45" s="201">
        <f>ROUND(+'PART PEF2022'!I$26*'Art.14 Frac.III'!R43,2)</f>
        <v>0</v>
      </c>
      <c r="E45" s="192">
        <f>ROUND(+IF('PART PEF2022'!L$21&lt;1,'CALCULO GARANTIA'!L44*'PART PEF2022'!I$21,'CALCULO GARANTIA'!W44+'CALCULO GARANTIA'!M44),2)</f>
        <v>29640107.030000001</v>
      </c>
      <c r="F45" s="192">
        <f>ROUND(+IF('PART PEF2022'!L$22&lt;1,'CALCULO GARANTIA'!N44*'PART PEF2022'!I$22,'CALCULO GARANTIA'!X44+'CALCULO GARANTIA'!O44),2)</f>
        <v>62155753.439999998</v>
      </c>
      <c r="G45" s="192">
        <f>ROUND(+IF('PART PEF2022'!L$23&lt;1,'CALCULO GARANTIA'!P44*'PART PEF2022'!I$23,'CALCULO GARANTIA'!Y44+'CALCULO GARANTIA'!Q44),2)</f>
        <v>33919939.310000002</v>
      </c>
      <c r="H45" s="192">
        <f>ROUND(+IF('PART PEF2022'!L$24&lt;1,'CALCULO GARANTIA'!R44*'PART PEF2022'!I$24,'CALCULO GARANTIA'!Z44+'CALCULO GARANTIA'!S44),2)</f>
        <v>5474379.54</v>
      </c>
      <c r="I45" s="192">
        <f>+ROUND('COEF Art 14 F II'!L45,2)</f>
        <v>16673240.189999999</v>
      </c>
      <c r="J45" s="192">
        <f>+'ISR BI'!D42</f>
        <v>12851914.48</v>
      </c>
      <c r="K45" s="270">
        <f t="shared" si="2"/>
        <v>1428347259.1600001</v>
      </c>
      <c r="N45" s="269" t="s">
        <v>27</v>
      </c>
      <c r="O45" s="274">
        <v>1106010274.3660531</v>
      </c>
      <c r="P45" s="192">
        <v>159414699.15782303</v>
      </c>
      <c r="Q45" s="201">
        <v>0</v>
      </c>
      <c r="R45" s="192">
        <v>29716402.723449882</v>
      </c>
      <c r="S45" s="192">
        <v>63041131.71661257</v>
      </c>
      <c r="T45" s="192">
        <v>33871660.785131261</v>
      </c>
      <c r="U45" s="192">
        <v>5470919.1202006415</v>
      </c>
      <c r="V45" s="192">
        <v>16573933.447603423</v>
      </c>
      <c r="W45" s="192">
        <v>13119977.971572105</v>
      </c>
      <c r="X45" s="270">
        <f t="shared" si="3"/>
        <v>1427218999.2884462</v>
      </c>
      <c r="Z45" s="269" t="s">
        <v>27</v>
      </c>
      <c r="AA45" s="281">
        <f t="shared" si="4"/>
        <v>1892244.7739470005</v>
      </c>
      <c r="AB45" s="281">
        <f t="shared" si="8"/>
        <v>314706.87217697501</v>
      </c>
      <c r="AC45" s="281">
        <f t="shared" si="9"/>
        <v>0</v>
      </c>
      <c r="AD45" s="281">
        <f t="shared" si="10"/>
        <v>-76295.693449880928</v>
      </c>
      <c r="AE45" s="281">
        <f t="shared" si="11"/>
        <v>-885378.27661257237</v>
      </c>
      <c r="AF45" s="281">
        <f t="shared" si="12"/>
        <v>48278.524868741632</v>
      </c>
      <c r="AG45" s="281">
        <f t="shared" si="13"/>
        <v>3460.419799358584</v>
      </c>
      <c r="AH45" s="281">
        <f t="shared" si="14"/>
        <v>99306.74239657633</v>
      </c>
      <c r="AI45" s="281">
        <f t="shared" si="15"/>
        <v>-268063.49157210439</v>
      </c>
      <c r="AJ45" s="308">
        <f t="shared" si="5"/>
        <v>1128259.8715540944</v>
      </c>
      <c r="AL45" s="269" t="s">
        <v>27</v>
      </c>
      <c r="AM45" s="281">
        <f t="shared" si="6"/>
        <v>315374.12899116677</v>
      </c>
      <c r="AN45" s="281">
        <f t="shared" si="16"/>
        <v>52451.145362829171</v>
      </c>
      <c r="AO45" s="281">
        <f t="shared" si="17"/>
        <v>0</v>
      </c>
      <c r="AP45" s="281">
        <f t="shared" si="18"/>
        <v>-12715.948908313489</v>
      </c>
      <c r="AQ45" s="281">
        <f t="shared" si="19"/>
        <v>-147563.0461020954</v>
      </c>
      <c r="AR45" s="281">
        <f t="shared" si="20"/>
        <v>8046.4208114569383</v>
      </c>
      <c r="AS45" s="281">
        <f t="shared" si="21"/>
        <v>576.73663322643063</v>
      </c>
      <c r="AT45" s="281">
        <f t="shared" si="22"/>
        <v>16551.12373276272</v>
      </c>
      <c r="AU45" s="281">
        <f t="shared" si="23"/>
        <v>-44677.248595350735</v>
      </c>
      <c r="AV45" s="308">
        <f t="shared" si="7"/>
        <v>188043.31192568241</v>
      </c>
    </row>
    <row r="46" spans="1:48">
      <c r="A46" s="269" t="s">
        <v>141</v>
      </c>
      <c r="B46" s="274">
        <f>ROUND(IF('PART PEF2022'!L$19&lt;1,'CALCULO GARANTIA'!H45*'PART PEF2022'!I$19,'CALCULO GARANTIA'!U45+'CALCULO GARANTIA'!I45),2)</f>
        <v>6157918.6299999999</v>
      </c>
      <c r="C46" s="192">
        <f>ROUND(+IF('PART PEF2022'!L$20&lt;1,'CALCULO GARANTIA'!J45*'PART PEF2022'!I$20,'CALCULO GARANTIA'!V45+'CALCULO GARANTIA'!K45),2)</f>
        <v>895121.33</v>
      </c>
      <c r="D46" s="201">
        <f>ROUND(+'PART PEF2022'!I$26*'Art.14 Frac.III'!R44,2)</f>
        <v>1921631.35</v>
      </c>
      <c r="E46" s="192">
        <f>ROUND(+IF('PART PEF2022'!L$21&lt;1,'CALCULO GARANTIA'!L45*'PART PEF2022'!I$21,'CALCULO GARANTIA'!W45+'CALCULO GARANTIA'!M45),2)</f>
        <v>158173.51</v>
      </c>
      <c r="F46" s="192">
        <f>ROUND(+IF('PART PEF2022'!L$22&lt;1,'CALCULO GARANTIA'!N45*'PART PEF2022'!I$22,'CALCULO GARANTIA'!X45+'CALCULO GARANTIA'!O45),2)</f>
        <v>344986.41</v>
      </c>
      <c r="G46" s="192">
        <f>ROUND(+IF('PART PEF2022'!L$23&lt;1,'CALCULO GARANTIA'!P45*'PART PEF2022'!I$23,'CALCULO GARANTIA'!Y45+'CALCULO GARANTIA'!Q45),2)</f>
        <v>191205.13</v>
      </c>
      <c r="H46" s="192">
        <f>ROUND(+IF('PART PEF2022'!L$24&lt;1,'CALCULO GARANTIA'!R45*'PART PEF2022'!I$24,'CALCULO GARANTIA'!Z45+'CALCULO GARANTIA'!S45),2)</f>
        <v>29440.83</v>
      </c>
      <c r="I46" s="192">
        <f>+ROUND('COEF Art 14 F II'!L46,2)</f>
        <v>49591.23</v>
      </c>
      <c r="J46" s="192">
        <f>+'ISR BI'!D43</f>
        <v>2559.9299999999998</v>
      </c>
      <c r="K46" s="270">
        <f t="shared" si="2"/>
        <v>9750628.3500000015</v>
      </c>
      <c r="N46" s="269" t="s">
        <v>343</v>
      </c>
      <c r="O46" s="274">
        <v>6177498.6333182063</v>
      </c>
      <c r="P46" s="192">
        <v>898859.93156882259</v>
      </c>
      <c r="Q46" s="201">
        <v>2117061.1411288334</v>
      </c>
      <c r="R46" s="192">
        <v>161645.15861817147</v>
      </c>
      <c r="S46" s="192">
        <v>372168.24118215434</v>
      </c>
      <c r="T46" s="192">
        <v>191230.08617536706</v>
      </c>
      <c r="U46" s="192">
        <v>29444.277869067453</v>
      </c>
      <c r="V46" s="192">
        <v>49658.334023763338</v>
      </c>
      <c r="W46" s="192">
        <v>3197.8640536361017</v>
      </c>
      <c r="X46" s="270">
        <f t="shared" si="3"/>
        <v>10000763.667938022</v>
      </c>
      <c r="Z46" s="269" t="s">
        <v>343</v>
      </c>
      <c r="AA46" s="281">
        <f t="shared" si="4"/>
        <v>-19580.003318206407</v>
      </c>
      <c r="AB46" s="281">
        <f t="shared" si="8"/>
        <v>-3738.6015688226325</v>
      </c>
      <c r="AC46" s="281">
        <f t="shared" si="9"/>
        <v>-195429.79112883331</v>
      </c>
      <c r="AD46" s="281">
        <f t="shared" si="10"/>
        <v>-3471.6486181714572</v>
      </c>
      <c r="AE46" s="281">
        <f t="shared" si="11"/>
        <v>-27181.831182154361</v>
      </c>
      <c r="AF46" s="281">
        <f t="shared" si="12"/>
        <v>-24.956175367056858</v>
      </c>
      <c r="AG46" s="281">
        <f t="shared" si="13"/>
        <v>-3.4478690674513928</v>
      </c>
      <c r="AH46" s="281">
        <f t="shared" si="14"/>
        <v>-67.104023763335135</v>
      </c>
      <c r="AI46" s="281">
        <f t="shared" si="15"/>
        <v>-637.93405363610191</v>
      </c>
      <c r="AJ46" s="308">
        <f t="shared" si="5"/>
        <v>-250135.31793802211</v>
      </c>
      <c r="AL46" s="269" t="s">
        <v>343</v>
      </c>
      <c r="AM46" s="281">
        <f t="shared" si="6"/>
        <v>-3263.3338863677345</v>
      </c>
      <c r="AN46" s="281">
        <f t="shared" si="16"/>
        <v>-623.1002614704388</v>
      </c>
      <c r="AO46" s="281">
        <f t="shared" si="17"/>
        <v>-32571.631854805553</v>
      </c>
      <c r="AP46" s="281">
        <f t="shared" si="18"/>
        <v>-578.60810302857624</v>
      </c>
      <c r="AQ46" s="281">
        <f t="shared" si="19"/>
        <v>-4530.3051970257266</v>
      </c>
      <c r="AR46" s="281">
        <f t="shared" si="20"/>
        <v>-4.1593625611761427</v>
      </c>
      <c r="AS46" s="281">
        <f t="shared" si="21"/>
        <v>-0.57464484457523213</v>
      </c>
      <c r="AT46" s="281">
        <f t="shared" si="22"/>
        <v>-11.184003960555856</v>
      </c>
      <c r="AU46" s="281">
        <f t="shared" si="23"/>
        <v>-106.32234227268366</v>
      </c>
      <c r="AV46" s="308">
        <f t="shared" si="7"/>
        <v>-41689.219656337031</v>
      </c>
    </row>
    <row r="47" spans="1:48">
      <c r="A47" s="269" t="s">
        <v>142</v>
      </c>
      <c r="B47" s="274">
        <f>ROUND(IF('PART PEF2022'!L$19&lt;1,'CALCULO GARANTIA'!H46*'PART PEF2022'!I$19,'CALCULO GARANTIA'!U46+'CALCULO GARANTIA'!I46),2)</f>
        <v>30658473.309999999</v>
      </c>
      <c r="C47" s="192">
        <f>ROUND(+IF('PART PEF2022'!L$20&lt;1,'CALCULO GARANTIA'!J46*'PART PEF2022'!I$20,'CALCULO GARANTIA'!V46+'CALCULO GARANTIA'!K46),2)</f>
        <v>4583702.5599999996</v>
      </c>
      <c r="D47" s="201">
        <f>ROUND(+'PART PEF2022'!I$26*'Art.14 Frac.III'!R45,2)</f>
        <v>3365835.59</v>
      </c>
      <c r="E47" s="192">
        <f>ROUND(+IF('PART PEF2022'!L$21&lt;1,'CALCULO GARANTIA'!L46*'PART PEF2022'!I$21,'CALCULO GARANTIA'!W46+'CALCULO GARANTIA'!M46),2)</f>
        <v>673299.68</v>
      </c>
      <c r="F47" s="192">
        <f>ROUND(+IF('PART PEF2022'!L$22&lt;1,'CALCULO GARANTIA'!N46*'PART PEF2022'!I$22,'CALCULO GARANTIA'!X46+'CALCULO GARANTIA'!O46),2)</f>
        <v>1709135.39</v>
      </c>
      <c r="G47" s="192">
        <f>ROUND(+IF('PART PEF2022'!L$23&lt;1,'CALCULO GARANTIA'!P46*'PART PEF2022'!I$23,'CALCULO GARANTIA'!Y46+'CALCULO GARANTIA'!Q46),2)</f>
        <v>998390.42</v>
      </c>
      <c r="H47" s="192">
        <f>ROUND(+IF('PART PEF2022'!L$24&lt;1,'CALCULO GARANTIA'!R46*'PART PEF2022'!I$24,'CALCULO GARANTIA'!Z46+'CALCULO GARANTIA'!S46),2)</f>
        <v>129429.57</v>
      </c>
      <c r="I47" s="192">
        <f>+ROUND('COEF Art 14 F II'!L47,2)</f>
        <v>1495143.77</v>
      </c>
      <c r="J47" s="192">
        <f>+'ISR BI'!D44</f>
        <v>476966.77</v>
      </c>
      <c r="K47" s="270">
        <f t="shared" si="2"/>
        <v>44090377.060000002</v>
      </c>
      <c r="N47" s="269" t="s">
        <v>344</v>
      </c>
      <c r="O47" s="274">
        <v>30945726.466040574</v>
      </c>
      <c r="P47" s="192">
        <v>4639763.8996344842</v>
      </c>
      <c r="Q47" s="201">
        <v>3437947.2803629944</v>
      </c>
      <c r="R47" s="192">
        <v>734711.71605457657</v>
      </c>
      <c r="S47" s="192">
        <v>2183427.1152910269</v>
      </c>
      <c r="T47" s="192">
        <v>997927.7925401628</v>
      </c>
      <c r="U47" s="192">
        <v>129404.06200588527</v>
      </c>
      <c r="V47" s="192">
        <v>1494265.7290580929</v>
      </c>
      <c r="W47" s="192">
        <v>442828.30561954941</v>
      </c>
      <c r="X47" s="270">
        <f t="shared" si="3"/>
        <v>45006002.366607353</v>
      </c>
      <c r="Z47" s="269" t="s">
        <v>344</v>
      </c>
      <c r="AA47" s="281">
        <f t="shared" si="4"/>
        <v>-287253.15604057536</v>
      </c>
      <c r="AB47" s="281">
        <f t="shared" si="8"/>
        <v>-56061.339634484611</v>
      </c>
      <c r="AC47" s="281">
        <f t="shared" si="9"/>
        <v>-72111.690362994559</v>
      </c>
      <c r="AD47" s="281">
        <f t="shared" si="10"/>
        <v>-61412.036054576514</v>
      </c>
      <c r="AE47" s="281">
        <f t="shared" si="11"/>
        <v>-474291.72529102699</v>
      </c>
      <c r="AF47" s="281">
        <f t="shared" si="12"/>
        <v>462.62745983724017</v>
      </c>
      <c r="AG47" s="281">
        <f t="shared" si="13"/>
        <v>25.50799411474145</v>
      </c>
      <c r="AH47" s="281">
        <f t="shared" si="14"/>
        <v>878.04094190709293</v>
      </c>
      <c r="AI47" s="281">
        <f t="shared" si="15"/>
        <v>34138.464380450605</v>
      </c>
      <c r="AJ47" s="308">
        <f t="shared" si="5"/>
        <v>-915625.30660734838</v>
      </c>
      <c r="AL47" s="269" t="s">
        <v>344</v>
      </c>
      <c r="AM47" s="281">
        <f t="shared" si="6"/>
        <v>-47875.526006762557</v>
      </c>
      <c r="AN47" s="281">
        <f t="shared" si="16"/>
        <v>-9343.5566057474352</v>
      </c>
      <c r="AO47" s="281">
        <f t="shared" si="17"/>
        <v>-12018.615060499093</v>
      </c>
      <c r="AP47" s="281">
        <f t="shared" si="18"/>
        <v>-10235.339342429419</v>
      </c>
      <c r="AQ47" s="281">
        <f t="shared" si="19"/>
        <v>-79048.620881837836</v>
      </c>
      <c r="AR47" s="281">
        <f t="shared" si="20"/>
        <v>77.104576639540028</v>
      </c>
      <c r="AS47" s="281">
        <f t="shared" si="21"/>
        <v>4.2513323524569087</v>
      </c>
      <c r="AT47" s="281">
        <f t="shared" si="22"/>
        <v>146.34015698451549</v>
      </c>
      <c r="AU47" s="281">
        <f t="shared" si="23"/>
        <v>5689.7440634084342</v>
      </c>
      <c r="AV47" s="308">
        <f t="shared" si="7"/>
        <v>-152604.21776789139</v>
      </c>
    </row>
    <row r="48" spans="1:48">
      <c r="A48" s="269" t="s">
        <v>143</v>
      </c>
      <c r="B48" s="274">
        <f>ROUND(IF('PART PEF2022'!L$19&lt;1,'CALCULO GARANTIA'!H47*'PART PEF2022'!I$19,'CALCULO GARANTIA'!U47+'CALCULO GARANTIA'!I47),2)</f>
        <v>11217058.15</v>
      </c>
      <c r="C48" s="192">
        <f>ROUND(+IF('PART PEF2022'!L$20&lt;1,'CALCULO GARANTIA'!J47*'PART PEF2022'!I$20,'CALCULO GARANTIA'!V47+'CALCULO GARANTIA'!K47),2)</f>
        <v>1592566.15</v>
      </c>
      <c r="D48" s="201">
        <f>ROUND(+'PART PEF2022'!I$26*'Art.14 Frac.III'!R46,2)</f>
        <v>2119607.06</v>
      </c>
      <c r="E48" s="192">
        <f>ROUND(+IF('PART PEF2022'!L$21&lt;1,'CALCULO GARANTIA'!L47*'PART PEF2022'!I$21,'CALCULO GARANTIA'!W47+'CALCULO GARANTIA'!M47),2)</f>
        <v>322213.06</v>
      </c>
      <c r="F48" s="192">
        <f>ROUND(+IF('PART PEF2022'!L$22&lt;1,'CALCULO GARANTIA'!N47*'PART PEF2022'!I$22,'CALCULO GARANTIA'!X47+'CALCULO GARANTIA'!O47),2)</f>
        <v>630938.31999999995</v>
      </c>
      <c r="G48" s="192">
        <f>ROUND(+IF('PART PEF2022'!L$23&lt;1,'CALCULO GARANTIA'!P47*'PART PEF2022'!I$23,'CALCULO GARANTIA'!Y47+'CALCULO GARANTIA'!Q47),2)</f>
        <v>334431.34999999998</v>
      </c>
      <c r="H48" s="192">
        <f>ROUND(+IF('PART PEF2022'!L$24&lt;1,'CALCULO GARANTIA'!R47*'PART PEF2022'!I$24,'CALCULO GARANTIA'!Z47+'CALCULO GARANTIA'!S47),2)</f>
        <v>58747.15</v>
      </c>
      <c r="I48" s="192">
        <f>+ROUND('COEF Art 14 F II'!L48,2)</f>
        <v>93639.47</v>
      </c>
      <c r="J48" s="192">
        <f>+'ISR BI'!D45</f>
        <v>41719.550000000003</v>
      </c>
      <c r="K48" s="270">
        <f t="shared" si="2"/>
        <v>16410920.260000004</v>
      </c>
      <c r="N48" s="269" t="s">
        <v>345</v>
      </c>
      <c r="O48" s="274">
        <v>11181324.487886343</v>
      </c>
      <c r="P48" s="192">
        <v>1585646.9130982223</v>
      </c>
      <c r="Q48" s="201">
        <v>1988411.4552222046</v>
      </c>
      <c r="R48" s="192">
        <v>315066.73125977052</v>
      </c>
      <c r="S48" s="192">
        <v>576716.04459557787</v>
      </c>
      <c r="T48" s="192">
        <v>334420.02034394164</v>
      </c>
      <c r="U48" s="192">
        <v>58746.413270823236</v>
      </c>
      <c r="V48" s="192">
        <v>93616.917246201381</v>
      </c>
      <c r="W48" s="192">
        <v>39187.050552980669</v>
      </c>
      <c r="X48" s="270">
        <f t="shared" si="3"/>
        <v>16173136.033476066</v>
      </c>
      <c r="Z48" s="269" t="s">
        <v>345</v>
      </c>
      <c r="AA48" s="281">
        <f t="shared" si="4"/>
        <v>35733.662113657221</v>
      </c>
      <c r="AB48" s="281">
        <f t="shared" si="8"/>
        <v>6919.2369017775636</v>
      </c>
      <c r="AC48" s="281">
        <f t="shared" si="9"/>
        <v>131195.6047777955</v>
      </c>
      <c r="AD48" s="281">
        <f t="shared" si="10"/>
        <v>7146.3287402294809</v>
      </c>
      <c r="AE48" s="281">
        <f t="shared" si="11"/>
        <v>54222.275404422078</v>
      </c>
      <c r="AF48" s="281">
        <f t="shared" si="12"/>
        <v>11.329656058340333</v>
      </c>
      <c r="AG48" s="281">
        <f t="shared" si="13"/>
        <v>0.73672917676594807</v>
      </c>
      <c r="AH48" s="281">
        <f t="shared" si="14"/>
        <v>22.55275379861996</v>
      </c>
      <c r="AI48" s="281">
        <f t="shared" si="15"/>
        <v>2532.4994470193342</v>
      </c>
      <c r="AJ48" s="308">
        <f t="shared" si="5"/>
        <v>237784.22652393489</v>
      </c>
      <c r="AL48" s="269" t="s">
        <v>345</v>
      </c>
      <c r="AM48" s="281">
        <f t="shared" si="6"/>
        <v>5955.6103522762032</v>
      </c>
      <c r="AN48" s="281">
        <f t="shared" si="16"/>
        <v>1153.2061502962606</v>
      </c>
      <c r="AO48" s="281">
        <f t="shared" si="17"/>
        <v>21865.934129632584</v>
      </c>
      <c r="AP48" s="281">
        <f t="shared" si="18"/>
        <v>1191.0547900382469</v>
      </c>
      <c r="AQ48" s="281">
        <f t="shared" si="19"/>
        <v>9037.0459007370137</v>
      </c>
      <c r="AR48" s="281">
        <f t="shared" si="20"/>
        <v>1.8882760097233888</v>
      </c>
      <c r="AS48" s="281">
        <f t="shared" si="21"/>
        <v>0.12278819612765801</v>
      </c>
      <c r="AT48" s="281">
        <f t="shared" si="22"/>
        <v>3.7587922997699934</v>
      </c>
      <c r="AU48" s="281">
        <f t="shared" si="23"/>
        <v>422.08324116988905</v>
      </c>
      <c r="AV48" s="308">
        <f t="shared" si="7"/>
        <v>39630.70442065582</v>
      </c>
    </row>
    <row r="49" spans="1:48">
      <c r="A49" s="269" t="s">
        <v>28</v>
      </c>
      <c r="B49" s="274">
        <f>ROUND(IF('PART PEF2022'!L$19&lt;1,'CALCULO GARANTIA'!H48*'PART PEF2022'!I$19,'CALCULO GARANTIA'!U48+'CALCULO GARANTIA'!I48),2)</f>
        <v>12221048.09</v>
      </c>
      <c r="C49" s="192">
        <f>ROUND(+IF('PART PEF2022'!L$20&lt;1,'CALCULO GARANTIA'!J48*'PART PEF2022'!I$20,'CALCULO GARANTIA'!V48+'CALCULO GARANTIA'!K48),2)</f>
        <v>1725003.75</v>
      </c>
      <c r="D49" s="201">
        <f>ROUND(+'PART PEF2022'!I$26*'Art.14 Frac.III'!R47,2)</f>
        <v>3805734.77</v>
      </c>
      <c r="E49" s="192">
        <f>ROUND(+IF('PART PEF2022'!L$21&lt;1,'CALCULO GARANTIA'!L48*'PART PEF2022'!I$21,'CALCULO GARANTIA'!W48+'CALCULO GARANTIA'!M48),2)</f>
        <v>360129.3</v>
      </c>
      <c r="F49" s="192">
        <f>ROUND(+IF('PART PEF2022'!L$22&lt;1,'CALCULO GARANTIA'!N48*'PART PEF2022'!I$22,'CALCULO GARANTIA'!X48+'CALCULO GARANTIA'!O48),2)</f>
        <v>688082.51</v>
      </c>
      <c r="G49" s="192">
        <f>ROUND(+IF('PART PEF2022'!L$23&lt;1,'CALCULO GARANTIA'!P48*'PART PEF2022'!I$23,'CALCULO GARANTIA'!Y48+'CALCULO GARANTIA'!Q48),2)</f>
        <v>360674.2</v>
      </c>
      <c r="H49" s="192">
        <f>ROUND(+IF('PART PEF2022'!L$24&lt;1,'CALCULO GARANTIA'!R48*'PART PEF2022'!I$24,'CALCULO GARANTIA'!Z48+'CALCULO GARANTIA'!S48),2)</f>
        <v>65368.21</v>
      </c>
      <c r="I49" s="192">
        <f>+ROUND('COEF Art 14 F II'!L49,2)</f>
        <v>66485.41</v>
      </c>
      <c r="J49" s="192">
        <f>+'ISR BI'!D46</f>
        <v>1944.14</v>
      </c>
      <c r="K49" s="270">
        <f t="shared" si="2"/>
        <v>19294470.380000003</v>
      </c>
      <c r="N49" s="269" t="s">
        <v>28</v>
      </c>
      <c r="O49" s="274">
        <v>12163900.685382666</v>
      </c>
      <c r="P49" s="192">
        <v>1713946.9553664443</v>
      </c>
      <c r="Q49" s="201">
        <v>3543879.0644605863</v>
      </c>
      <c r="R49" s="192">
        <v>348771.25234612322</v>
      </c>
      <c r="S49" s="192">
        <v>601532.71042197687</v>
      </c>
      <c r="T49" s="192">
        <v>360658.86912922323</v>
      </c>
      <c r="U49" s="192">
        <v>65366.617437064851</v>
      </c>
      <c r="V49" s="192">
        <v>66449.173495135998</v>
      </c>
      <c r="W49" s="192">
        <v>1323.9788989250678</v>
      </c>
      <c r="X49" s="270">
        <f t="shared" si="3"/>
        <v>18865829.306938142</v>
      </c>
      <c r="Z49" s="269" t="s">
        <v>28</v>
      </c>
      <c r="AA49" s="281">
        <f t="shared" si="4"/>
        <v>57147.404617333785</v>
      </c>
      <c r="AB49" s="281">
        <f t="shared" si="8"/>
        <v>11056.794633555692</v>
      </c>
      <c r="AC49" s="281">
        <f t="shared" si="9"/>
        <v>261855.70553941373</v>
      </c>
      <c r="AD49" s="281">
        <f t="shared" si="10"/>
        <v>11358.047653876769</v>
      </c>
      <c r="AE49" s="281">
        <f t="shared" si="11"/>
        <v>86549.799578023143</v>
      </c>
      <c r="AF49" s="281">
        <f t="shared" si="12"/>
        <v>15.330870776786469</v>
      </c>
      <c r="AG49" s="281">
        <f t="shared" si="13"/>
        <v>1.5925629351477255</v>
      </c>
      <c r="AH49" s="281">
        <f t="shared" si="14"/>
        <v>36.236504864005838</v>
      </c>
      <c r="AI49" s="281">
        <f t="shared" si="15"/>
        <v>620.16110107493228</v>
      </c>
      <c r="AJ49" s="308">
        <f t="shared" si="5"/>
        <v>428641.073061854</v>
      </c>
      <c r="AL49" s="269" t="s">
        <v>28</v>
      </c>
      <c r="AM49" s="281">
        <f t="shared" si="6"/>
        <v>9524.5674362222981</v>
      </c>
      <c r="AN49" s="281">
        <f t="shared" si="16"/>
        <v>1842.7991055926152</v>
      </c>
      <c r="AO49" s="281">
        <f t="shared" si="17"/>
        <v>43642.617589902286</v>
      </c>
      <c r="AP49" s="281">
        <f t="shared" si="18"/>
        <v>1893.0079423127947</v>
      </c>
      <c r="AQ49" s="281">
        <f t="shared" si="19"/>
        <v>14424.96659633719</v>
      </c>
      <c r="AR49" s="281">
        <f t="shared" si="20"/>
        <v>2.5551451294644116</v>
      </c>
      <c r="AS49" s="281">
        <f t="shared" si="21"/>
        <v>0.26542715585795423</v>
      </c>
      <c r="AT49" s="281">
        <f t="shared" si="22"/>
        <v>6.0394174773343066</v>
      </c>
      <c r="AU49" s="281">
        <f t="shared" si="23"/>
        <v>103.36018351248872</v>
      </c>
      <c r="AV49" s="308">
        <f t="shared" si="7"/>
        <v>71440.178843642323</v>
      </c>
    </row>
    <row r="50" spans="1:48">
      <c r="A50" s="269" t="s">
        <v>29</v>
      </c>
      <c r="B50" s="274">
        <f>ROUND(IF('PART PEF2022'!L$19&lt;1,'CALCULO GARANTIA'!H49*'PART PEF2022'!I$19,'CALCULO GARANTIA'!U49+'CALCULO GARANTIA'!I49),2)</f>
        <v>34780996.409999996</v>
      </c>
      <c r="C50" s="192">
        <f>ROUND(+IF('PART PEF2022'!L$20&lt;1,'CALCULO GARANTIA'!J49*'PART PEF2022'!I$20,'CALCULO GARANTIA'!V49+'CALCULO GARANTIA'!K49),2)</f>
        <v>4897985.7699999996</v>
      </c>
      <c r="D50" s="201">
        <f>ROUND(+'PART PEF2022'!I$26*'Art.14 Frac.III'!R48,2)</f>
        <v>3179082.8</v>
      </c>
      <c r="E50" s="192">
        <f>ROUND(+IF('PART PEF2022'!L$21&lt;1,'CALCULO GARANTIA'!L49*'PART PEF2022'!I$21,'CALCULO GARANTIA'!W49+'CALCULO GARANTIA'!M49),2)</f>
        <v>1035127.29</v>
      </c>
      <c r="F50" s="192">
        <f>ROUND(+IF('PART PEF2022'!L$22&lt;1,'CALCULO GARANTIA'!N49*'PART PEF2022'!I$22,'CALCULO GARANTIA'!X49+'CALCULO GARANTIA'!O49),2)</f>
        <v>1959031.82</v>
      </c>
      <c r="G50" s="192">
        <f>ROUND(+IF('PART PEF2022'!L$23&lt;1,'CALCULO GARANTIA'!P49*'PART PEF2022'!I$23,'CALCULO GARANTIA'!Y49+'CALCULO GARANTIA'!Q49),2)</f>
        <v>1022327.12</v>
      </c>
      <c r="H50" s="192">
        <f>ROUND(+IF('PART PEF2022'!L$24&lt;1,'CALCULO GARANTIA'!R49*'PART PEF2022'!I$24,'CALCULO GARANTIA'!Z49+'CALCULO GARANTIA'!S49),2)</f>
        <v>187569.32</v>
      </c>
      <c r="I50" s="192">
        <f>+ROUND('COEF Art 14 F II'!L50,2)</f>
        <v>448653.33</v>
      </c>
      <c r="J50" s="192">
        <f>+'ISR BI'!D47</f>
        <v>59768.05</v>
      </c>
      <c r="K50" s="270">
        <f t="shared" si="2"/>
        <v>47570541.909999982</v>
      </c>
      <c r="N50" s="269" t="s">
        <v>29</v>
      </c>
      <c r="O50" s="274">
        <v>34618009.118850671</v>
      </c>
      <c r="P50" s="192">
        <v>4865938.7397233276</v>
      </c>
      <c r="Q50" s="201">
        <v>3325410.3099157251</v>
      </c>
      <c r="R50" s="192">
        <v>998437.83058848674</v>
      </c>
      <c r="S50" s="192">
        <v>1688823.9582876803</v>
      </c>
      <c r="T50" s="192">
        <v>1022438.027201162</v>
      </c>
      <c r="U50" s="192">
        <v>187593.79270338226</v>
      </c>
      <c r="V50" s="192">
        <v>449040.09641821531</v>
      </c>
      <c r="W50" s="192">
        <v>68673.626379999434</v>
      </c>
      <c r="X50" s="270">
        <f t="shared" si="3"/>
        <v>47224365.50006865</v>
      </c>
      <c r="Z50" s="269" t="s">
        <v>29</v>
      </c>
      <c r="AA50" s="281">
        <f t="shared" si="4"/>
        <v>162987.29114932567</v>
      </c>
      <c r="AB50" s="281">
        <f t="shared" si="8"/>
        <v>32047.030276671983</v>
      </c>
      <c r="AC50" s="281">
        <f t="shared" si="9"/>
        <v>-146327.50991572533</v>
      </c>
      <c r="AD50" s="281">
        <f t="shared" si="10"/>
        <v>36689.459411513293</v>
      </c>
      <c r="AE50" s="281">
        <f t="shared" si="11"/>
        <v>270207.86171231978</v>
      </c>
      <c r="AF50" s="281">
        <f t="shared" si="12"/>
        <v>-110.90720116195735</v>
      </c>
      <c r="AG50" s="281">
        <f t="shared" si="13"/>
        <v>-24.472703382256441</v>
      </c>
      <c r="AH50" s="281">
        <f t="shared" si="14"/>
        <v>-386.76641821529483</v>
      </c>
      <c r="AI50" s="281">
        <f t="shared" si="15"/>
        <v>-8905.5763799994311</v>
      </c>
      <c r="AJ50" s="308">
        <f t="shared" si="5"/>
        <v>346176.40993134642</v>
      </c>
      <c r="AL50" s="269" t="s">
        <v>29</v>
      </c>
      <c r="AM50" s="281">
        <f t="shared" si="6"/>
        <v>27164.54852488761</v>
      </c>
      <c r="AN50" s="281">
        <f t="shared" si="16"/>
        <v>5341.1717127786642</v>
      </c>
      <c r="AO50" s="281">
        <f t="shared" si="17"/>
        <v>-24387.918319287553</v>
      </c>
      <c r="AP50" s="281">
        <f t="shared" si="18"/>
        <v>6114.9099019188825</v>
      </c>
      <c r="AQ50" s="281">
        <f t="shared" si="19"/>
        <v>45034.643618719965</v>
      </c>
      <c r="AR50" s="281">
        <f t="shared" si="20"/>
        <v>-18.484533526992891</v>
      </c>
      <c r="AS50" s="281">
        <f t="shared" si="21"/>
        <v>-4.0787838970427401</v>
      </c>
      <c r="AT50" s="281">
        <f t="shared" si="22"/>
        <v>-64.461069702549139</v>
      </c>
      <c r="AU50" s="281">
        <f t="shared" si="23"/>
        <v>-1484.2627299999051</v>
      </c>
      <c r="AV50" s="308">
        <f t="shared" si="7"/>
        <v>57696.068321891078</v>
      </c>
    </row>
    <row r="51" spans="1:48">
      <c r="A51" s="269" t="s">
        <v>30</v>
      </c>
      <c r="B51" s="274">
        <f>ROUND(IF('PART PEF2022'!L$19&lt;1,'CALCULO GARANTIA'!H50*'PART PEF2022'!I$19,'CALCULO GARANTIA'!U50+'CALCULO GARANTIA'!I50),2)</f>
        <v>35221743.030000001</v>
      </c>
      <c r="C51" s="192">
        <f>ROUND(+IF('PART PEF2022'!L$20&lt;1,'CALCULO GARANTIA'!J50*'PART PEF2022'!I$20,'CALCULO GARANTIA'!V50+'CALCULO GARANTIA'!K50),2)</f>
        <v>5114026.21</v>
      </c>
      <c r="D51" s="201">
        <f>ROUND(+'PART PEF2022'!I$26*'Art.14 Frac.III'!R49,2)</f>
        <v>3403603.2</v>
      </c>
      <c r="E51" s="192">
        <f>ROUND(+IF('PART PEF2022'!L$21&lt;1,'CALCULO GARANTIA'!L50*'PART PEF2022'!I$21,'CALCULO GARANTIA'!W50+'CALCULO GARANTIA'!M50),2)</f>
        <v>909959.66</v>
      </c>
      <c r="F51" s="192">
        <f>ROUND(+IF('PART PEF2022'!L$22&lt;1,'CALCULO GARANTIA'!N50*'PART PEF2022'!I$22,'CALCULO GARANTIA'!X50+'CALCULO GARANTIA'!O50),2)</f>
        <v>1973623.6</v>
      </c>
      <c r="G51" s="192">
        <f>ROUND(+IF('PART PEF2022'!L$23&lt;1,'CALCULO GARANTIA'!P50*'PART PEF2022'!I$23,'CALCULO GARANTIA'!Y50+'CALCULO GARANTIA'!Q50),2)</f>
        <v>1091511.6200000001</v>
      </c>
      <c r="H51" s="192">
        <f>ROUND(+IF('PART PEF2022'!L$24&lt;1,'CALCULO GARANTIA'!R50*'PART PEF2022'!I$24,'CALCULO GARANTIA'!Z50+'CALCULO GARANTIA'!S50),2)</f>
        <v>169182.02</v>
      </c>
      <c r="I51" s="192">
        <f>+ROUND('COEF Art 14 F II'!L51,2)</f>
        <v>908911.62</v>
      </c>
      <c r="J51" s="192">
        <f>+'ISR BI'!D48</f>
        <v>688472.08</v>
      </c>
      <c r="K51" s="270">
        <f t="shared" si="2"/>
        <v>49481033.039999999</v>
      </c>
      <c r="N51" s="269" t="s">
        <v>30</v>
      </c>
      <c r="O51" s="274">
        <v>35267397.74504073</v>
      </c>
      <c r="P51" s="192">
        <v>5123820.8250474865</v>
      </c>
      <c r="Q51" s="201">
        <v>3158270.2131101708</v>
      </c>
      <c r="R51" s="192">
        <v>927303.05984152085</v>
      </c>
      <c r="S51" s="192">
        <v>2100404.963063621</v>
      </c>
      <c r="T51" s="192">
        <v>1090917.3361915254</v>
      </c>
      <c r="U51" s="192">
        <v>169123.96772080468</v>
      </c>
      <c r="V51" s="192">
        <v>907541.0212329214</v>
      </c>
      <c r="W51" s="192">
        <v>531014.03839655826</v>
      </c>
      <c r="X51" s="270">
        <f t="shared" si="3"/>
        <v>49275793.169645339</v>
      </c>
      <c r="Z51" s="269" t="s">
        <v>30</v>
      </c>
      <c r="AA51" s="281">
        <f t="shared" si="4"/>
        <v>-45654.71504072845</v>
      </c>
      <c r="AB51" s="281">
        <f t="shared" si="8"/>
        <v>-9794.615047486499</v>
      </c>
      <c r="AC51" s="281">
        <f t="shared" si="9"/>
        <v>245332.98688982939</v>
      </c>
      <c r="AD51" s="281">
        <f t="shared" si="10"/>
        <v>-17343.399841520819</v>
      </c>
      <c r="AE51" s="281">
        <f t="shared" si="11"/>
        <v>-126781.36306362087</v>
      </c>
      <c r="AF51" s="281">
        <f t="shared" si="12"/>
        <v>594.28380847466178</v>
      </c>
      <c r="AG51" s="281">
        <f t="shared" si="13"/>
        <v>58.052279195311712</v>
      </c>
      <c r="AH51" s="281">
        <f t="shared" si="14"/>
        <v>1370.598767078598</v>
      </c>
      <c r="AI51" s="281">
        <f t="shared" si="15"/>
        <v>157458.0416034417</v>
      </c>
      <c r="AJ51" s="308">
        <f t="shared" si="5"/>
        <v>205239.87035466303</v>
      </c>
      <c r="AL51" s="269" t="s">
        <v>30</v>
      </c>
      <c r="AM51" s="281">
        <f t="shared" si="6"/>
        <v>-7609.1191734547419</v>
      </c>
      <c r="AN51" s="281">
        <f t="shared" si="16"/>
        <v>-1632.4358412477497</v>
      </c>
      <c r="AO51" s="281">
        <f t="shared" si="17"/>
        <v>40888.831148304896</v>
      </c>
      <c r="AP51" s="281">
        <f t="shared" si="18"/>
        <v>-2890.5666402534698</v>
      </c>
      <c r="AQ51" s="281">
        <f t="shared" si="19"/>
        <v>-21130.227177270146</v>
      </c>
      <c r="AR51" s="281">
        <f t="shared" si="20"/>
        <v>99.04730141244363</v>
      </c>
      <c r="AS51" s="281">
        <f t="shared" si="21"/>
        <v>9.6753798658852848</v>
      </c>
      <c r="AT51" s="281">
        <f t="shared" si="22"/>
        <v>228.433127846433</v>
      </c>
      <c r="AU51" s="281">
        <f t="shared" si="23"/>
        <v>26243.006933906949</v>
      </c>
      <c r="AV51" s="308">
        <f t="shared" si="7"/>
        <v>34206.645059110502</v>
      </c>
    </row>
    <row r="52" spans="1:48">
      <c r="A52" s="269" t="s">
        <v>144</v>
      </c>
      <c r="B52" s="274">
        <f>ROUND(IF('PART PEF2022'!L$19&lt;1,'CALCULO GARANTIA'!H51*'PART PEF2022'!I$19,'CALCULO GARANTIA'!U51+'CALCULO GARANTIA'!I51),2)</f>
        <v>295551448.06999999</v>
      </c>
      <c r="C52" s="192">
        <f>ROUND(+IF('PART PEF2022'!L$20&lt;1,'CALCULO GARANTIA'!J51*'PART PEF2022'!I$20,'CALCULO GARANTIA'!V51+'CALCULO GARANTIA'!K51),2)</f>
        <v>42366003.439999998</v>
      </c>
      <c r="D52" s="201">
        <f>ROUND(+'PART PEF2022'!I$26*'Art.14 Frac.III'!R50,2)</f>
        <v>10227828.130000001</v>
      </c>
      <c r="E52" s="192">
        <f>ROUND(+IF('PART PEF2022'!L$21&lt;1,'CALCULO GARANTIA'!L51*'PART PEF2022'!I$21,'CALCULO GARANTIA'!W51+'CALCULO GARANTIA'!M51),2)</f>
        <v>8126558.6399999997</v>
      </c>
      <c r="F52" s="192">
        <f>ROUND(+IF('PART PEF2022'!L$22&lt;1,'CALCULO GARANTIA'!N51*'PART PEF2022'!I$22,'CALCULO GARANTIA'!X51+'CALCULO GARANTIA'!O51),2)</f>
        <v>16597330.449999999</v>
      </c>
      <c r="G52" s="192">
        <f>ROUND(+IF('PART PEF2022'!L$23&lt;1,'CALCULO GARANTIA'!P51*'PART PEF2022'!I$23,'CALCULO GARANTIA'!Y51+'CALCULO GARANTIA'!Q51),2)</f>
        <v>8959428.3800000008</v>
      </c>
      <c r="H52" s="192">
        <f>ROUND(+IF('PART PEF2022'!L$24&lt;1,'CALCULO GARANTIA'!R51*'PART PEF2022'!I$24,'CALCULO GARANTIA'!Z51+'CALCULO GARANTIA'!S51),2)</f>
        <v>1493350.97</v>
      </c>
      <c r="I52" s="192">
        <f>+ROUND('COEF Art 14 F II'!L52,2)</f>
        <v>5542930.9900000002</v>
      </c>
      <c r="J52" s="192">
        <f>+'ISR BI'!D49</f>
        <v>1739699.83</v>
      </c>
      <c r="K52" s="270">
        <f t="shared" si="2"/>
        <v>390604578.89999998</v>
      </c>
      <c r="N52" s="269" t="s">
        <v>346</v>
      </c>
      <c r="O52" s="274">
        <v>295288521.28525937</v>
      </c>
      <c r="P52" s="192">
        <v>42313492.984097876</v>
      </c>
      <c r="Q52" s="201">
        <v>10735530.508206479</v>
      </c>
      <c r="R52" s="192">
        <v>8063793.8653244423</v>
      </c>
      <c r="S52" s="192">
        <v>16335720.841155579</v>
      </c>
      <c r="T52" s="192">
        <v>8955010.0038513243</v>
      </c>
      <c r="U52" s="192">
        <v>1493361.7452291108</v>
      </c>
      <c r="V52" s="192">
        <v>5536984.7406050237</v>
      </c>
      <c r="W52" s="192">
        <v>1980993.2610756948</v>
      </c>
      <c r="X52" s="270">
        <f t="shared" si="3"/>
        <v>390703409.23480493</v>
      </c>
      <c r="Z52" s="269" t="s">
        <v>346</v>
      </c>
      <c r="AA52" s="281">
        <f t="shared" si="4"/>
        <v>262926.78474062681</v>
      </c>
      <c r="AB52" s="281">
        <f t="shared" si="8"/>
        <v>52510.455902121961</v>
      </c>
      <c r="AC52" s="281">
        <f t="shared" si="9"/>
        <v>-507702.37820647843</v>
      </c>
      <c r="AD52" s="281">
        <f t="shared" si="10"/>
        <v>62764.77467555739</v>
      </c>
      <c r="AE52" s="281">
        <f t="shared" si="11"/>
        <v>261609.60884441994</v>
      </c>
      <c r="AF52" s="281">
        <f t="shared" si="12"/>
        <v>4418.3761486764997</v>
      </c>
      <c r="AG52" s="281">
        <f t="shared" si="13"/>
        <v>-10.775229110848159</v>
      </c>
      <c r="AH52" s="281">
        <f t="shared" si="14"/>
        <v>5946.2493949765339</v>
      </c>
      <c r="AI52" s="281">
        <f t="shared" si="15"/>
        <v>-241293.43107569474</v>
      </c>
      <c r="AJ52" s="308">
        <f t="shared" si="5"/>
        <v>-98830.33480490488</v>
      </c>
      <c r="AL52" s="269" t="s">
        <v>346</v>
      </c>
      <c r="AM52" s="281">
        <f t="shared" si="6"/>
        <v>43821.130790104471</v>
      </c>
      <c r="AN52" s="281">
        <f t="shared" si="16"/>
        <v>8751.7426503536608</v>
      </c>
      <c r="AO52" s="281">
        <f t="shared" si="17"/>
        <v>-84617.063034413077</v>
      </c>
      <c r="AP52" s="281">
        <f t="shared" si="18"/>
        <v>10460.795779259564</v>
      </c>
      <c r="AQ52" s="281">
        <f t="shared" si="19"/>
        <v>43601.60147406999</v>
      </c>
      <c r="AR52" s="281">
        <f t="shared" si="20"/>
        <v>736.39602477941662</v>
      </c>
      <c r="AS52" s="281">
        <f t="shared" si="21"/>
        <v>-1.7958715184746932</v>
      </c>
      <c r="AT52" s="281">
        <f t="shared" si="22"/>
        <v>991.04156582942232</v>
      </c>
      <c r="AU52" s="281">
        <f t="shared" si="23"/>
        <v>-40215.571845949125</v>
      </c>
      <c r="AV52" s="308">
        <f t="shared" si="7"/>
        <v>-16471.722467484153</v>
      </c>
    </row>
    <row r="53" spans="1:48">
      <c r="A53" s="269" t="s">
        <v>145</v>
      </c>
      <c r="B53" s="274">
        <f>ROUND(IF('PART PEF2022'!L$19&lt;1,'CALCULO GARANTIA'!H52*'PART PEF2022'!I$19,'CALCULO GARANTIA'!U52+'CALCULO GARANTIA'!I52),2)</f>
        <v>569634983.03999996</v>
      </c>
      <c r="C53" s="192">
        <f>ROUND(+IF('PART PEF2022'!L$20&lt;1,'CALCULO GARANTIA'!J52*'PART PEF2022'!I$20,'CALCULO GARANTIA'!V52+'CALCULO GARANTIA'!K52),2)</f>
        <v>81614729.569999993</v>
      </c>
      <c r="D53" s="201">
        <f>ROUND(+'PART PEF2022'!I$26*'Art.14 Frac.III'!R51,2)</f>
        <v>18157836.440000001</v>
      </c>
      <c r="E53" s="192">
        <f>ROUND(+IF('PART PEF2022'!L$21&lt;1,'CALCULO GARANTIA'!L52*'PART PEF2022'!I$21,'CALCULO GARANTIA'!W52+'CALCULO GARANTIA'!M52),2)</f>
        <v>15698706.130000001</v>
      </c>
      <c r="F53" s="192">
        <f>ROUND(+IF('PART PEF2022'!L$22&lt;1,'CALCULO GARANTIA'!N52*'PART PEF2022'!I$22,'CALCULO GARANTIA'!X52+'CALCULO GARANTIA'!O52),2)</f>
        <v>31991738.690000001</v>
      </c>
      <c r="G53" s="192">
        <f>ROUND(+IF('PART PEF2022'!L$23&lt;1,'CALCULO GARANTIA'!P52*'PART PEF2022'!I$23,'CALCULO GARANTIA'!Y52+'CALCULO GARANTIA'!Q52),2)</f>
        <v>17253484.510000002</v>
      </c>
      <c r="H53" s="192">
        <f>ROUND(+IF('PART PEF2022'!L$24&lt;1,'CALCULO GARANTIA'!R52*'PART PEF2022'!I$24,'CALCULO GARANTIA'!Z52+'CALCULO GARANTIA'!S52),2)</f>
        <v>2883616.69</v>
      </c>
      <c r="I53" s="192">
        <f>+ROUND('COEF Art 14 F II'!L53,2)</f>
        <v>4090687.02</v>
      </c>
      <c r="J53" s="192">
        <f>+'ISR BI'!D50</f>
        <v>7299550.5999999996</v>
      </c>
      <c r="K53" s="270">
        <f t="shared" si="2"/>
        <v>748625332.69000006</v>
      </c>
      <c r="N53" s="269" t="s">
        <v>347</v>
      </c>
      <c r="O53" s="274">
        <v>568958014.03278482</v>
      </c>
      <c r="P53" s="192">
        <v>81480750.790727004</v>
      </c>
      <c r="Q53" s="201">
        <v>18849812.741345249</v>
      </c>
      <c r="R53" s="192">
        <v>15548124.785940453</v>
      </c>
      <c r="S53" s="192">
        <v>31424702.095751755</v>
      </c>
      <c r="T53" s="192">
        <v>17240574.958991483</v>
      </c>
      <c r="U53" s="192">
        <v>2883557.2507198229</v>
      </c>
      <c r="V53" s="192">
        <v>4072441.1146282717</v>
      </c>
      <c r="W53" s="192">
        <v>7635172.6208117846</v>
      </c>
      <c r="X53" s="270">
        <f t="shared" si="3"/>
        <v>748093150.39170074</v>
      </c>
      <c r="Z53" s="269" t="s">
        <v>347</v>
      </c>
      <c r="AA53" s="281">
        <f t="shared" si="4"/>
        <v>676969.00721514225</v>
      </c>
      <c r="AB53" s="281">
        <f t="shared" si="8"/>
        <v>133978.77927298844</v>
      </c>
      <c r="AC53" s="281">
        <f t="shared" si="9"/>
        <v>-691976.30134524778</v>
      </c>
      <c r="AD53" s="281">
        <f t="shared" si="10"/>
        <v>150581.34405954741</v>
      </c>
      <c r="AE53" s="281">
        <f t="shared" si="11"/>
        <v>567036.5942482464</v>
      </c>
      <c r="AF53" s="281">
        <f t="shared" si="12"/>
        <v>12909.551008518785</v>
      </c>
      <c r="AG53" s="281">
        <f t="shared" si="13"/>
        <v>59.43928017700091</v>
      </c>
      <c r="AH53" s="281">
        <f t="shared" si="14"/>
        <v>18245.905371728353</v>
      </c>
      <c r="AI53" s="281">
        <f t="shared" si="15"/>
        <v>-335622.02081178501</v>
      </c>
      <c r="AJ53" s="308">
        <f t="shared" si="5"/>
        <v>532182.29829931585</v>
      </c>
      <c r="AL53" s="269" t="s">
        <v>347</v>
      </c>
      <c r="AM53" s="281">
        <f t="shared" si="6"/>
        <v>112828.16786919038</v>
      </c>
      <c r="AN53" s="281">
        <f t="shared" si="16"/>
        <v>22329.796545498073</v>
      </c>
      <c r="AO53" s="281">
        <f t="shared" si="17"/>
        <v>-115329.3835575413</v>
      </c>
      <c r="AP53" s="281">
        <f t="shared" si="18"/>
        <v>25096.890676591236</v>
      </c>
      <c r="AQ53" s="281">
        <f t="shared" si="19"/>
        <v>94506.0990413744</v>
      </c>
      <c r="AR53" s="281">
        <f t="shared" si="20"/>
        <v>2151.591834753131</v>
      </c>
      <c r="AS53" s="281">
        <f t="shared" si="21"/>
        <v>9.9065466961668189</v>
      </c>
      <c r="AT53" s="281">
        <f t="shared" si="22"/>
        <v>3040.984228621392</v>
      </c>
      <c r="AU53" s="281">
        <f t="shared" si="23"/>
        <v>-55937.003468630835</v>
      </c>
      <c r="AV53" s="308">
        <f t="shared" si="7"/>
        <v>88697.04971655269</v>
      </c>
    </row>
    <row r="54" spans="1:48">
      <c r="A54" s="269" t="s">
        <v>31</v>
      </c>
      <c r="B54" s="274">
        <f>ROUND(IF('PART PEF2022'!L$19&lt;1,'CALCULO GARANTIA'!H53*'PART PEF2022'!I$19,'CALCULO GARANTIA'!U53+'CALCULO GARANTIA'!I53),2)</f>
        <v>154736301.84</v>
      </c>
      <c r="C54" s="192">
        <f>ROUND(+IF('PART PEF2022'!L$20&lt;1,'CALCULO GARANTIA'!J53*'PART PEF2022'!I$20,'CALCULO GARANTIA'!V53+'CALCULO GARANTIA'!K53),2)</f>
        <v>22204259.579999998</v>
      </c>
      <c r="D54" s="201">
        <f>ROUND(+'PART PEF2022'!I$26*'Art.14 Frac.III'!R52,2)</f>
        <v>6093097.0199999996</v>
      </c>
      <c r="E54" s="192">
        <f>ROUND(+IF('PART PEF2022'!L$21&lt;1,'CALCULO GARANTIA'!L53*'PART PEF2022'!I$21,'CALCULO GARANTIA'!W53+'CALCULO GARANTIA'!M53),2)</f>
        <v>4233572.91</v>
      </c>
      <c r="F54" s="192">
        <f>ROUND(+IF('PART PEF2022'!L$22&lt;1,'CALCULO GARANTIA'!N53*'PART PEF2022'!I$22,'CALCULO GARANTIA'!X53+'CALCULO GARANTIA'!O53),2)</f>
        <v>8687990.3800000008</v>
      </c>
      <c r="G54" s="192">
        <f>ROUND(+IF('PART PEF2022'!L$23&lt;1,'CALCULO GARANTIA'!P53*'PART PEF2022'!I$23,'CALCULO GARANTIA'!Y53+'CALCULO GARANTIA'!Q53),2)</f>
        <v>4699297.25</v>
      </c>
      <c r="H54" s="192">
        <f>ROUND(+IF('PART PEF2022'!L$24&lt;1,'CALCULO GARANTIA'!R53*'PART PEF2022'!I$24,'CALCULO GARANTIA'!Z53+'CALCULO GARANTIA'!S53),2)</f>
        <v>778677.91</v>
      </c>
      <c r="I54" s="192">
        <f>+ROUND('COEF Art 14 F II'!L54,2)</f>
        <v>3677965.59</v>
      </c>
      <c r="J54" s="192">
        <f>+'ISR BI'!D51</f>
        <v>2622316.0499999998</v>
      </c>
      <c r="K54" s="270">
        <f t="shared" si="2"/>
        <v>207733478.53000003</v>
      </c>
      <c r="N54" s="269" t="s">
        <v>31</v>
      </c>
      <c r="O54" s="274">
        <v>154516341.99255913</v>
      </c>
      <c r="P54" s="192">
        <v>22164240.205313195</v>
      </c>
      <c r="Q54" s="201">
        <v>6156623.9596481491</v>
      </c>
      <c r="R54" s="192">
        <v>4212575.9272474581</v>
      </c>
      <c r="S54" s="192">
        <v>8565071.8968812525</v>
      </c>
      <c r="T54" s="192">
        <v>4696306.9167642714</v>
      </c>
      <c r="U54" s="192">
        <v>778494.68237846217</v>
      </c>
      <c r="V54" s="192">
        <v>3672113.1485999441</v>
      </c>
      <c r="W54" s="192">
        <v>2719394.7697794791</v>
      </c>
      <c r="X54" s="270">
        <f t="shared" si="3"/>
        <v>207481163.49917138</v>
      </c>
      <c r="Z54" s="269" t="s">
        <v>31</v>
      </c>
      <c r="AA54" s="281">
        <f t="shared" si="4"/>
        <v>219959.84744086862</v>
      </c>
      <c r="AB54" s="281">
        <f t="shared" si="8"/>
        <v>40019.374686803669</v>
      </c>
      <c r="AC54" s="281">
        <f t="shared" si="9"/>
        <v>-63526.939648149535</v>
      </c>
      <c r="AD54" s="281">
        <f t="shared" si="10"/>
        <v>20996.982752542011</v>
      </c>
      <c r="AE54" s="281">
        <f t="shared" si="11"/>
        <v>122918.48311874829</v>
      </c>
      <c r="AF54" s="281">
        <f t="shared" si="12"/>
        <v>2990.3332357285544</v>
      </c>
      <c r="AG54" s="281">
        <f t="shared" si="13"/>
        <v>183.22762153786607</v>
      </c>
      <c r="AH54" s="281">
        <f t="shared" si="14"/>
        <v>5852.4414000557736</v>
      </c>
      <c r="AI54" s="281">
        <f t="shared" si="15"/>
        <v>-97078.719779479317</v>
      </c>
      <c r="AJ54" s="308">
        <f t="shared" si="5"/>
        <v>252315.03082865593</v>
      </c>
      <c r="AL54" s="269" t="s">
        <v>31</v>
      </c>
      <c r="AM54" s="281">
        <f t="shared" si="6"/>
        <v>36659.974573478103</v>
      </c>
      <c r="AN54" s="281">
        <f t="shared" si="16"/>
        <v>6669.8957811339451</v>
      </c>
      <c r="AO54" s="281">
        <f t="shared" si="17"/>
        <v>-10587.823274691589</v>
      </c>
      <c r="AP54" s="281">
        <f t="shared" si="18"/>
        <v>3499.4971254236684</v>
      </c>
      <c r="AQ54" s="281">
        <f t="shared" si="19"/>
        <v>20486.413853124715</v>
      </c>
      <c r="AR54" s="281">
        <f t="shared" si="20"/>
        <v>498.38887262142572</v>
      </c>
      <c r="AS54" s="281">
        <f t="shared" si="21"/>
        <v>30.537936922977678</v>
      </c>
      <c r="AT54" s="281">
        <f t="shared" si="22"/>
        <v>975.40690000929555</v>
      </c>
      <c r="AU54" s="281">
        <f t="shared" si="23"/>
        <v>-16179.78662991322</v>
      </c>
      <c r="AV54" s="308">
        <f t="shared" si="7"/>
        <v>42052.505138109314</v>
      </c>
    </row>
    <row r="55" spans="1:48">
      <c r="A55" s="269" t="s">
        <v>32</v>
      </c>
      <c r="B55" s="274">
        <f>ROUND(IF('PART PEF2022'!L$19&lt;1,'CALCULO GARANTIA'!H54*'PART PEF2022'!I$19,'CALCULO GARANTIA'!U54+'CALCULO GARANTIA'!I54),2)</f>
        <v>53787302.990000002</v>
      </c>
      <c r="C55" s="192">
        <f>ROUND(+IF('PART PEF2022'!L$20&lt;1,'CALCULO GARANTIA'!J54*'PART PEF2022'!I$20,'CALCULO GARANTIA'!V54+'CALCULO GARANTIA'!K54),2)</f>
        <v>7820910.71</v>
      </c>
      <c r="D55" s="201">
        <f>ROUND(+'PART PEF2022'!I$26*'Art.14 Frac.III'!R53,2)</f>
        <v>5655004.5</v>
      </c>
      <c r="E55" s="192">
        <f>ROUND(+IF('PART PEF2022'!L$21&lt;1,'CALCULO GARANTIA'!L54*'PART PEF2022'!I$21,'CALCULO GARANTIA'!W54+'CALCULO GARANTIA'!M54),2)</f>
        <v>1379495.54</v>
      </c>
      <c r="F55" s="192">
        <f>ROUND(+IF('PART PEF2022'!L$22&lt;1,'CALCULO GARANTIA'!N54*'PART PEF2022'!I$22,'CALCULO GARANTIA'!X54+'CALCULO GARANTIA'!O54),2)</f>
        <v>3013182.61</v>
      </c>
      <c r="G55" s="192">
        <f>ROUND(+IF('PART PEF2022'!L$23&lt;1,'CALCULO GARANTIA'!P54*'PART PEF2022'!I$23,'CALCULO GARANTIA'!Y54+'CALCULO GARANTIA'!Q54),2)</f>
        <v>1670963.26</v>
      </c>
      <c r="H55" s="192">
        <f>ROUND(+IF('PART PEF2022'!L$24&lt;1,'CALCULO GARANTIA'!R54*'PART PEF2022'!I$24,'CALCULO GARANTIA'!Z54+'CALCULO GARANTIA'!S54),2)</f>
        <v>256840.87</v>
      </c>
      <c r="I55" s="192">
        <f>+ROUND('COEF Art 14 F II'!L55,2)</f>
        <v>784534.94</v>
      </c>
      <c r="J55" s="192">
        <f>+'ISR BI'!D52</f>
        <v>2520708.0699999998</v>
      </c>
      <c r="K55" s="270">
        <f t="shared" si="2"/>
        <v>76888943.49000001</v>
      </c>
      <c r="N55" s="269" t="s">
        <v>32</v>
      </c>
      <c r="O55" s="274">
        <v>54008376.994514674</v>
      </c>
      <c r="P55" s="192">
        <v>7861489.7557221912</v>
      </c>
      <c r="Q55" s="201">
        <v>6129275.6927039335</v>
      </c>
      <c r="R55" s="192">
        <v>1405720.2994431481</v>
      </c>
      <c r="S55" s="192">
        <v>3292065.1358203497</v>
      </c>
      <c r="T55" s="192">
        <v>1670674.5381370904</v>
      </c>
      <c r="U55" s="192">
        <v>256955.6235439727</v>
      </c>
      <c r="V55" s="192">
        <v>785240.76769623533</v>
      </c>
      <c r="W55" s="192">
        <v>2483218.7932202285</v>
      </c>
      <c r="X55" s="270">
        <f t="shared" si="3"/>
        <v>77893017.600801826</v>
      </c>
      <c r="Z55" s="269" t="s">
        <v>32</v>
      </c>
      <c r="AA55" s="281">
        <f t="shared" si="4"/>
        <v>-221074.00451467186</v>
      </c>
      <c r="AB55" s="281">
        <f t="shared" si="8"/>
        <v>-40579.045722191222</v>
      </c>
      <c r="AC55" s="281">
        <f t="shared" si="9"/>
        <v>-474271.19270393346</v>
      </c>
      <c r="AD55" s="281">
        <f t="shared" si="10"/>
        <v>-26224.759443148039</v>
      </c>
      <c r="AE55" s="281">
        <f t="shared" si="11"/>
        <v>-278882.52582034981</v>
      </c>
      <c r="AF55" s="281">
        <f t="shared" si="12"/>
        <v>288.7218629096169</v>
      </c>
      <c r="AG55" s="281">
        <f t="shared" si="13"/>
        <v>-114.75354397270712</v>
      </c>
      <c r="AH55" s="281">
        <f t="shared" si="14"/>
        <v>-705.82769623538479</v>
      </c>
      <c r="AI55" s="281">
        <f t="shared" si="15"/>
        <v>37489.276779771317</v>
      </c>
      <c r="AJ55" s="308">
        <f t="shared" si="5"/>
        <v>-1004074.1108018216</v>
      </c>
      <c r="AL55" s="269" t="s">
        <v>32</v>
      </c>
      <c r="AM55" s="281">
        <f t="shared" si="6"/>
        <v>-36845.667419111975</v>
      </c>
      <c r="AN55" s="281">
        <f t="shared" si="16"/>
        <v>-6763.1742870318703</v>
      </c>
      <c r="AO55" s="281">
        <f t="shared" si="17"/>
        <v>-79045.198783988904</v>
      </c>
      <c r="AP55" s="281">
        <f t="shared" si="18"/>
        <v>-4370.7932405246729</v>
      </c>
      <c r="AQ55" s="281">
        <f t="shared" si="19"/>
        <v>-46480.420970058301</v>
      </c>
      <c r="AR55" s="281">
        <f t="shared" si="20"/>
        <v>48.120310484936148</v>
      </c>
      <c r="AS55" s="281">
        <f t="shared" si="21"/>
        <v>-19.125590662117855</v>
      </c>
      <c r="AT55" s="281">
        <f t="shared" si="22"/>
        <v>-117.63794937256414</v>
      </c>
      <c r="AU55" s="281">
        <f t="shared" si="23"/>
        <v>6248.2127966285525</v>
      </c>
      <c r="AV55" s="308">
        <f t="shared" si="7"/>
        <v>-167345.6851336369</v>
      </c>
    </row>
    <row r="56" spans="1:48">
      <c r="A56" s="269" t="s">
        <v>33</v>
      </c>
      <c r="B56" s="274">
        <f>ROUND(IF('PART PEF2022'!L$19&lt;1,'CALCULO GARANTIA'!H55*'PART PEF2022'!I$19,'CALCULO GARANTIA'!U55+'CALCULO GARANTIA'!I55),2)</f>
        <v>10499083.619999999</v>
      </c>
      <c r="C56" s="192">
        <f>ROUND(+IF('PART PEF2022'!L$20&lt;1,'CALCULO GARANTIA'!J55*'PART PEF2022'!I$20,'CALCULO GARANTIA'!V55+'CALCULO GARANTIA'!K55),2)</f>
        <v>1518085.58</v>
      </c>
      <c r="D56" s="201">
        <f>ROUND(+'PART PEF2022'!I$26*'Art.14 Frac.III'!R54,2)</f>
        <v>1859683.89</v>
      </c>
      <c r="E56" s="192">
        <f>ROUND(+IF('PART PEF2022'!L$21&lt;1,'CALCULO GARANTIA'!L55*'PART PEF2022'!I$21,'CALCULO GARANTIA'!W55+'CALCULO GARANTIA'!M55),2)</f>
        <v>276931.02</v>
      </c>
      <c r="F56" s="192">
        <f>ROUND(+IF('PART PEF2022'!L$22&lt;1,'CALCULO GARANTIA'!N55*'PART PEF2022'!I$22,'CALCULO GARANTIA'!X55+'CALCULO GARANTIA'!O55),2)</f>
        <v>588728.9</v>
      </c>
      <c r="G56" s="192">
        <f>ROUND(+IF('PART PEF2022'!L$23&lt;1,'CALCULO GARANTIA'!P55*'PART PEF2022'!I$23,'CALCULO GARANTIA'!Y55+'CALCULO GARANTIA'!Q55),2)</f>
        <v>323051.74</v>
      </c>
      <c r="H56" s="192">
        <f>ROUND(+IF('PART PEF2022'!L$24&lt;1,'CALCULO GARANTIA'!R55*'PART PEF2022'!I$24,'CALCULO GARANTIA'!Z55+'CALCULO GARANTIA'!S55),2)</f>
        <v>51284.37</v>
      </c>
      <c r="I56" s="192">
        <f>+ROUND('COEF Art 14 F II'!L56,2)</f>
        <v>79003.259999999995</v>
      </c>
      <c r="J56" s="192">
        <f>+'ISR BI'!D53</f>
        <v>11108.17</v>
      </c>
      <c r="K56" s="270">
        <f t="shared" si="2"/>
        <v>15206960.549999999</v>
      </c>
      <c r="N56" s="269" t="s">
        <v>33</v>
      </c>
      <c r="O56" s="274">
        <v>10522686.147946458</v>
      </c>
      <c r="P56" s="192">
        <v>1522457.2163124918</v>
      </c>
      <c r="Q56" s="201">
        <v>2440018.5377629832</v>
      </c>
      <c r="R56" s="192">
        <v>279971.72959042422</v>
      </c>
      <c r="S56" s="192">
        <v>614518.65608630434</v>
      </c>
      <c r="T56" s="192">
        <v>323141.40680985118</v>
      </c>
      <c r="U56" s="192">
        <v>51296.425299881535</v>
      </c>
      <c r="V56" s="192">
        <v>79241.834511617752</v>
      </c>
      <c r="W56" s="192">
        <v>12475.162190804876</v>
      </c>
      <c r="X56" s="270">
        <f t="shared" si="3"/>
        <v>15845807.116510816</v>
      </c>
      <c r="Z56" s="269" t="s">
        <v>33</v>
      </c>
      <c r="AA56" s="281">
        <f t="shared" si="4"/>
        <v>-23602.527946459129</v>
      </c>
      <c r="AB56" s="281">
        <f t="shared" si="8"/>
        <v>-4371.6363124917261</v>
      </c>
      <c r="AC56" s="281">
        <f t="shared" si="9"/>
        <v>-580334.64776298334</v>
      </c>
      <c r="AD56" s="281">
        <f t="shared" si="10"/>
        <v>-3040.7095904242015</v>
      </c>
      <c r="AE56" s="281">
        <f t="shared" si="11"/>
        <v>-25789.756086304318</v>
      </c>
      <c r="AF56" s="281">
        <f t="shared" si="12"/>
        <v>-89.666809851187281</v>
      </c>
      <c r="AG56" s="281">
        <f t="shared" si="13"/>
        <v>-12.055299881532846</v>
      </c>
      <c r="AH56" s="281">
        <f t="shared" si="14"/>
        <v>-238.5745116177568</v>
      </c>
      <c r="AI56" s="281">
        <f t="shared" si="15"/>
        <v>-1366.9921908048764</v>
      </c>
      <c r="AJ56" s="308">
        <f t="shared" si="5"/>
        <v>-638846.56651081808</v>
      </c>
      <c r="AL56" s="269" t="s">
        <v>33</v>
      </c>
      <c r="AM56" s="281">
        <f t="shared" si="6"/>
        <v>-3933.7546577431881</v>
      </c>
      <c r="AN56" s="281">
        <f t="shared" si="16"/>
        <v>-728.60605208195432</v>
      </c>
      <c r="AO56" s="281">
        <f t="shared" si="17"/>
        <v>-96722.441293830561</v>
      </c>
      <c r="AP56" s="281">
        <f t="shared" si="18"/>
        <v>-506.78493173736689</v>
      </c>
      <c r="AQ56" s="281">
        <f t="shared" si="19"/>
        <v>-4298.2926810507197</v>
      </c>
      <c r="AR56" s="281">
        <f t="shared" si="20"/>
        <v>-14.944468308531214</v>
      </c>
      <c r="AS56" s="281">
        <f t="shared" si="21"/>
        <v>-2.0092166469221411</v>
      </c>
      <c r="AT56" s="281">
        <f t="shared" si="22"/>
        <v>-39.762418602959464</v>
      </c>
      <c r="AU56" s="281">
        <f t="shared" si="23"/>
        <v>-227.83203180081273</v>
      </c>
      <c r="AV56" s="308">
        <f t="shared" si="7"/>
        <v>-106474.42775180301</v>
      </c>
    </row>
    <row r="57" spans="1:48" ht="13.5" thickBot="1">
      <c r="A57" s="269" t="s">
        <v>34</v>
      </c>
      <c r="B57" s="274">
        <f>ROUND(IF('PART PEF2022'!L$19&lt;1,'CALCULO GARANTIA'!H56*'PART PEF2022'!I$19,'CALCULO GARANTIA'!U56+'CALCULO GARANTIA'!I56),2)</f>
        <v>12995349.84</v>
      </c>
      <c r="C57" s="192">
        <f>ROUND(+IF('PART PEF2022'!L$20&lt;1,'CALCULO GARANTIA'!J56*'PART PEF2022'!I$20,'CALCULO GARANTIA'!V56+'CALCULO GARANTIA'!K56),2)</f>
        <v>1846724.23</v>
      </c>
      <c r="D57" s="201">
        <f>ROUND(+'PART PEF2022'!I$26*'Art.14 Frac.III'!R55,2)</f>
        <v>1534270.04</v>
      </c>
      <c r="E57" s="192">
        <f>ROUND(+IF('PART PEF2022'!L$21&lt;1,'CALCULO GARANTIA'!L56*'PART PEF2022'!I$21,'CALCULO GARANTIA'!W56+'CALCULO GARANTIA'!M56),2)</f>
        <v>371785.01</v>
      </c>
      <c r="F57" s="192">
        <f>ROUND(+IF('PART PEF2022'!L$22&lt;1,'CALCULO GARANTIA'!N56*'PART PEF2022'!I$22,'CALCULO GARANTIA'!X56+'CALCULO GARANTIA'!O56),2)</f>
        <v>730852.12</v>
      </c>
      <c r="G57" s="192">
        <f>ROUND(+IF('PART PEF2022'!L$23&lt;1,'CALCULO GARANTIA'!P56*'PART PEF2022'!I$23,'CALCULO GARANTIA'!Y56+'CALCULO GARANTIA'!Q56),2)</f>
        <v>388064.27</v>
      </c>
      <c r="H57" s="192">
        <f>ROUND(+IF('PART PEF2022'!L$24&lt;1,'CALCULO GARANTIA'!R56*'PART PEF2022'!I$24,'CALCULO GARANTIA'!Z56+'CALCULO GARANTIA'!S56),2)</f>
        <v>67833.88</v>
      </c>
      <c r="I57" s="192">
        <f>+ROUND('COEF Art 14 F II'!L57,2)</f>
        <v>91110.88</v>
      </c>
      <c r="J57" s="192">
        <f>+'ISR BI'!D54</f>
        <v>8823.19</v>
      </c>
      <c r="K57" s="270">
        <f t="shared" si="2"/>
        <v>18034813.459999997</v>
      </c>
      <c r="N57" s="269" t="s">
        <v>34</v>
      </c>
      <c r="O57" s="274">
        <v>12958539.263563316</v>
      </c>
      <c r="P57" s="192">
        <v>1839559.9343349533</v>
      </c>
      <c r="Q57" s="201">
        <v>2028013.5643068019</v>
      </c>
      <c r="R57" s="192">
        <v>364111.60722934647</v>
      </c>
      <c r="S57" s="192">
        <v>672966.2992707222</v>
      </c>
      <c r="T57" s="192">
        <v>388071.95489269879</v>
      </c>
      <c r="U57" s="192">
        <v>67835.329896035735</v>
      </c>
      <c r="V57" s="192">
        <v>91135.246854641198</v>
      </c>
      <c r="W57" s="192">
        <v>9689.595939490724</v>
      </c>
      <c r="X57" s="270">
        <f t="shared" si="3"/>
        <v>18419922.79628801</v>
      </c>
      <c r="Z57" s="269" t="s">
        <v>34</v>
      </c>
      <c r="AA57" s="281">
        <f t="shared" si="4"/>
        <v>36810.576436683536</v>
      </c>
      <c r="AB57" s="281">
        <f t="shared" si="8"/>
        <v>7164.2956650466658</v>
      </c>
      <c r="AC57" s="281">
        <f t="shared" si="9"/>
        <v>-493743.52430680185</v>
      </c>
      <c r="AD57" s="281">
        <f t="shared" si="10"/>
        <v>7673.4027706535417</v>
      </c>
      <c r="AE57" s="281">
        <f t="shared" si="11"/>
        <v>57885.820729277795</v>
      </c>
      <c r="AF57" s="281">
        <f t="shared" si="12"/>
        <v>-7.6848926987731829</v>
      </c>
      <c r="AG57" s="281">
        <f t="shared" si="13"/>
        <v>-1.4498960357304895</v>
      </c>
      <c r="AH57" s="281">
        <f t="shared" si="14"/>
        <v>-24.36685464119364</v>
      </c>
      <c r="AI57" s="281">
        <f t="shared" si="15"/>
        <v>-866.40593949072354</v>
      </c>
      <c r="AJ57" s="308">
        <f t="shared" si="5"/>
        <v>-385109.33628800669</v>
      </c>
      <c r="AL57" s="269" t="s">
        <v>34</v>
      </c>
      <c r="AM57" s="281">
        <f t="shared" si="6"/>
        <v>6135.0960727805896</v>
      </c>
      <c r="AN57" s="281">
        <f t="shared" si="16"/>
        <v>1194.0492775077776</v>
      </c>
      <c r="AO57" s="281">
        <f t="shared" si="17"/>
        <v>-82290.58738446697</v>
      </c>
      <c r="AP57" s="281">
        <f t="shared" si="18"/>
        <v>1278.9004617755902</v>
      </c>
      <c r="AQ57" s="281">
        <f t="shared" si="19"/>
        <v>9647.6367882129653</v>
      </c>
      <c r="AR57" s="281">
        <f t="shared" si="20"/>
        <v>-1.2808154497955304</v>
      </c>
      <c r="AS57" s="281">
        <f t="shared" si="21"/>
        <v>-0.24164933928841492</v>
      </c>
      <c r="AT57" s="281">
        <f t="shared" si="22"/>
        <v>-4.0611424401989398</v>
      </c>
      <c r="AU57" s="281">
        <f t="shared" si="23"/>
        <v>-144.40098991512059</v>
      </c>
      <c r="AV57" s="308">
        <f t="shared" si="7"/>
        <v>-64184.889381334462</v>
      </c>
    </row>
    <row r="58" spans="1:48" ht="14.25" thickTop="1" thickBot="1">
      <c r="A58" s="271" t="s">
        <v>35</v>
      </c>
      <c r="B58" s="280">
        <f t="shared" ref="B58:J58" si="24">SUM(B7:B57)</f>
        <v>4156923030.0500007</v>
      </c>
      <c r="C58" s="280">
        <f t="shared" si="24"/>
        <v>597627894.5200001</v>
      </c>
      <c r="D58" s="280">
        <f t="shared" si="24"/>
        <v>222483263.33999994</v>
      </c>
      <c r="E58" s="280">
        <f t="shared" si="24"/>
        <v>112727038.51000002</v>
      </c>
      <c r="F58" s="280">
        <f t="shared" si="24"/>
        <v>233324611.31</v>
      </c>
      <c r="G58" s="280">
        <f t="shared" si="24"/>
        <v>126653642.97</v>
      </c>
      <c r="H58" s="280">
        <f t="shared" si="24"/>
        <v>20767778.420000002</v>
      </c>
      <c r="I58" s="280">
        <f t="shared" si="24"/>
        <v>74576476.479999974</v>
      </c>
      <c r="J58" s="280">
        <f t="shared" si="24"/>
        <v>49892743.409999996</v>
      </c>
      <c r="K58" s="310">
        <f t="shared" si="2"/>
        <v>5594976479.0100012</v>
      </c>
      <c r="N58" s="271" t="s">
        <v>36</v>
      </c>
      <c r="O58" s="280">
        <f>SUM(O7:O57)</f>
        <v>4156923030.0640001</v>
      </c>
      <c r="P58" s="280">
        <f t="shared" ref="P58:X58" si="25">SUM(P7:P57)</f>
        <v>597627894.51799142</v>
      </c>
      <c r="Q58" s="280">
        <f t="shared" si="25"/>
        <v>222483262.91277573</v>
      </c>
      <c r="R58" s="280">
        <f t="shared" si="25"/>
        <v>112727038.47030164</v>
      </c>
      <c r="S58" s="280">
        <f t="shared" si="25"/>
        <v>233324611.32067168</v>
      </c>
      <c r="T58" s="280">
        <f t="shared" si="25"/>
        <v>126653642.94750001</v>
      </c>
      <c r="U58" s="280">
        <f t="shared" si="25"/>
        <v>20767778.375000007</v>
      </c>
      <c r="V58" s="280">
        <f t="shared" si="25"/>
        <v>74576476.390000015</v>
      </c>
      <c r="W58" s="280">
        <f t="shared" si="25"/>
        <v>49892743.390000015</v>
      </c>
      <c r="X58" s="307">
        <f t="shared" si="25"/>
        <v>5594976478.3882389</v>
      </c>
      <c r="Z58" s="271" t="s">
        <v>36</v>
      </c>
      <c r="AA58" s="306">
        <f>SUM(AA7:AA57)</f>
        <v>-1.3999847695231438E-2</v>
      </c>
      <c r="AB58" s="306">
        <f t="shared" ref="AB58:AI58" si="26">SUM(AB7:AB57)</f>
        <v>2.0086246076971292E-3</v>
      </c>
      <c r="AC58" s="306">
        <f t="shared" si="26"/>
        <v>0.42722426215186715</v>
      </c>
      <c r="AD58" s="306">
        <f t="shared" si="26"/>
        <v>3.9698383829090744E-2</v>
      </c>
      <c r="AE58" s="306">
        <f t="shared" si="26"/>
        <v>-1.0671673924662173E-2</v>
      </c>
      <c r="AF58" s="306">
        <f t="shared" si="26"/>
        <v>2.2500000399304554E-2</v>
      </c>
      <c r="AG58" s="306">
        <f t="shared" si="26"/>
        <v>4.4999999132414814E-2</v>
      </c>
      <c r="AH58" s="306">
        <f t="shared" si="26"/>
        <v>8.9999993193487171E-2</v>
      </c>
      <c r="AI58" s="306">
        <f t="shared" si="26"/>
        <v>1.9999991369331838E-2</v>
      </c>
      <c r="AJ58" s="309">
        <v>0</v>
      </c>
      <c r="AL58" s="271" t="s">
        <v>36</v>
      </c>
      <c r="AM58" s="306">
        <f t="shared" ref="AM58:AU58" si="27">SUM(AM7:AM57)</f>
        <v>-2.3333079216172337E-3</v>
      </c>
      <c r="AN58" s="306">
        <f t="shared" si="27"/>
        <v>3.3477076590315846E-4</v>
      </c>
      <c r="AO58" s="306">
        <f t="shared" si="27"/>
        <v>7.120404380839318E-2</v>
      </c>
      <c r="AP58" s="306">
        <f t="shared" si="27"/>
        <v>6.6163973183392955E-3</v>
      </c>
      <c r="AQ58" s="306">
        <f t="shared" si="27"/>
        <v>-1.7786123844416579E-3</v>
      </c>
      <c r="AR58" s="306">
        <f t="shared" si="27"/>
        <v>3.7500000677421763E-3</v>
      </c>
      <c r="AS58" s="306">
        <f t="shared" si="27"/>
        <v>7.4999998553586522E-3</v>
      </c>
      <c r="AT58" s="306">
        <f t="shared" si="27"/>
        <v>1.4999998861145336E-2</v>
      </c>
      <c r="AU58" s="306">
        <f t="shared" si="27"/>
        <v>3.3333319133816985E-3</v>
      </c>
      <c r="AV58" s="309">
        <f t="shared" si="7"/>
        <v>0.10362662228420461</v>
      </c>
    </row>
    <row r="59" spans="1:48" ht="16.5" customHeight="1">
      <c r="A59" s="119" t="s">
        <v>205</v>
      </c>
      <c r="B59" s="195"/>
      <c r="C59" s="198"/>
      <c r="D59" s="198"/>
      <c r="E59" s="179"/>
      <c r="J59" s="192"/>
      <c r="N59" s="119" t="s">
        <v>205</v>
      </c>
      <c r="Z59" s="121" t="s">
        <v>425</v>
      </c>
      <c r="AL59" s="121" t="s">
        <v>425</v>
      </c>
    </row>
    <row r="60" spans="1:48">
      <c r="A60" s="121"/>
      <c r="B60" s="196"/>
    </row>
    <row r="61" spans="1:48">
      <c r="A61" s="121"/>
      <c r="B61" s="196"/>
    </row>
    <row r="62" spans="1:48" ht="16.5" customHeight="1"/>
  </sheetData>
  <mergeCells count="13">
    <mergeCell ref="AL2:AV2"/>
    <mergeCell ref="AL3:AV3"/>
    <mergeCell ref="AL4:AV4"/>
    <mergeCell ref="A5:K5"/>
    <mergeCell ref="N2:X2"/>
    <mergeCell ref="N3:X3"/>
    <mergeCell ref="N4:X4"/>
    <mergeCell ref="Z2:AJ2"/>
    <mergeCell ref="Z3:AJ3"/>
    <mergeCell ref="Z4:AJ4"/>
    <mergeCell ref="A2:K2"/>
    <mergeCell ref="A3:K3"/>
    <mergeCell ref="A4:K4"/>
  </mergeCells>
  <printOptions horizontalCentered="1"/>
  <pageMargins left="0.19685039370078741" right="0.19685039370078741" top="0.15748031496062992" bottom="0.15748031496062992" header="0.35433070866141736" footer="0.15748031496062992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showGridLines="0" topLeftCell="A4" zoomScaleNormal="100" workbookViewId="0">
      <pane xSplit="2" ySplit="1" topLeftCell="T5" activePane="bottomRight" state="frozen"/>
      <selection activeCell="A4" sqref="A4"/>
      <selection pane="topRight" activeCell="B4" sqref="B4"/>
      <selection pane="bottomLeft" activeCell="A6" sqref="A6"/>
      <selection pane="bottomRight" activeCell="AE5" sqref="AE5"/>
    </sheetView>
  </sheetViews>
  <sheetFormatPr baseColWidth="10" defaultColWidth="9.7109375" defaultRowHeight="12.75"/>
  <cols>
    <col min="1" max="1" width="2.5703125" style="13" customWidth="1"/>
    <col min="2" max="2" width="28.85546875" style="13" customWidth="1"/>
    <col min="3" max="7" width="15.7109375" style="13" customWidth="1"/>
    <col min="8" max="8" width="12.42578125" style="13" customWidth="1"/>
    <col min="9" max="9" width="15.42578125" style="13" customWidth="1"/>
    <col min="10" max="10" width="12.5703125" style="51" customWidth="1"/>
    <col min="11" max="11" width="12.28515625" style="13" customWidth="1"/>
    <col min="12" max="12" width="15.5703125" style="13" customWidth="1"/>
    <col min="13" max="13" width="12" style="51" customWidth="1"/>
    <col min="14" max="14" width="17.7109375" style="53" customWidth="1"/>
    <col min="15" max="15" width="18" style="13" customWidth="1"/>
    <col min="16" max="16" width="16.140625" style="13" customWidth="1"/>
    <col min="17" max="17" width="14.140625" style="13" customWidth="1"/>
    <col min="18" max="18" width="15.5703125" style="13" customWidth="1"/>
    <col min="19" max="19" width="16.140625" style="13" customWidth="1"/>
    <col min="20" max="20" width="13.140625" style="13" customWidth="1"/>
    <col min="21" max="21" width="14" style="13" customWidth="1"/>
    <col min="22" max="22" width="12.85546875" style="13" customWidth="1"/>
    <col min="23" max="23" width="14.42578125" style="13" customWidth="1"/>
    <col min="24" max="24" width="16.85546875" style="13" customWidth="1"/>
    <col min="25" max="25" width="14.140625" style="51" customWidth="1"/>
    <col min="26" max="26" width="18.42578125" style="13" bestFit="1" customWidth="1"/>
    <col min="27" max="27" width="3.7109375" style="11" customWidth="1"/>
    <col min="28" max="30" width="18.42578125" style="13" customWidth="1"/>
    <col min="31" max="31" width="20.140625" style="13" customWidth="1"/>
    <col min="32" max="32" width="16.140625" style="13" bestFit="1" customWidth="1"/>
    <col min="33" max="16384" width="9.7109375" style="13"/>
  </cols>
  <sheetData>
    <row r="1" spans="1:32" ht="33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26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8.75" thickBot="1">
      <c r="C3" s="318" t="s">
        <v>80</v>
      </c>
      <c r="D3" s="318"/>
      <c r="E3" s="318"/>
      <c r="F3" s="318"/>
      <c r="G3" s="318"/>
      <c r="H3" s="319" t="s">
        <v>43</v>
      </c>
      <c r="I3" s="319"/>
      <c r="J3" s="319"/>
      <c r="K3" s="319"/>
      <c r="L3" s="319"/>
      <c r="M3" s="319"/>
      <c r="N3" s="319"/>
      <c r="O3" s="319" t="s">
        <v>70</v>
      </c>
      <c r="P3" s="319"/>
      <c r="Q3" s="319"/>
      <c r="R3" s="319"/>
      <c r="S3" s="319"/>
      <c r="T3" s="319"/>
      <c r="U3" s="319"/>
      <c r="V3" s="319"/>
      <c r="W3" s="93"/>
      <c r="X3" s="319"/>
      <c r="Y3" s="319"/>
      <c r="Z3" s="206" t="s">
        <v>70</v>
      </c>
      <c r="AB3" s="318" t="s">
        <v>92</v>
      </c>
      <c r="AC3" s="318"/>
      <c r="AD3" s="318"/>
      <c r="AE3" s="318"/>
      <c r="AF3" s="318"/>
    </row>
    <row r="4" spans="1:32" ht="64.5" thickBot="1">
      <c r="B4" s="8" t="s">
        <v>0</v>
      </c>
      <c r="C4" s="8" t="s">
        <v>304</v>
      </c>
      <c r="D4" s="8" t="s">
        <v>305</v>
      </c>
      <c r="E4" s="9" t="s">
        <v>90</v>
      </c>
      <c r="F4" s="12" t="s">
        <v>91</v>
      </c>
      <c r="G4" s="90" t="s">
        <v>60</v>
      </c>
      <c r="H4" s="8" t="s">
        <v>149</v>
      </c>
      <c r="I4" s="9" t="s">
        <v>56</v>
      </c>
      <c r="J4" s="10">
        <v>0.85</v>
      </c>
      <c r="K4" s="8" t="s">
        <v>41</v>
      </c>
      <c r="L4" s="9" t="s">
        <v>57</v>
      </c>
      <c r="M4" s="10">
        <v>0.15</v>
      </c>
      <c r="N4" s="85" t="s">
        <v>58</v>
      </c>
      <c r="O4" s="207" t="s">
        <v>301</v>
      </c>
      <c r="P4" s="207" t="s">
        <v>302</v>
      </c>
      <c r="Q4" s="207" t="s">
        <v>311</v>
      </c>
      <c r="R4" s="8" t="s">
        <v>310</v>
      </c>
      <c r="S4" s="208" t="s">
        <v>214</v>
      </c>
      <c r="T4" s="208" t="s">
        <v>215</v>
      </c>
      <c r="U4" s="8" t="s">
        <v>216</v>
      </c>
      <c r="V4" s="207" t="s">
        <v>217</v>
      </c>
      <c r="W4" s="209" t="s">
        <v>218</v>
      </c>
      <c r="X4" s="208" t="s">
        <v>219</v>
      </c>
      <c r="Y4" s="8" t="s">
        <v>220</v>
      </c>
      <c r="Z4" s="210" t="s">
        <v>59</v>
      </c>
      <c r="AB4" s="92" t="s">
        <v>73</v>
      </c>
      <c r="AC4" s="92" t="s">
        <v>71</v>
      </c>
      <c r="AD4" s="92" t="s">
        <v>72</v>
      </c>
      <c r="AE4" s="92" t="s">
        <v>98</v>
      </c>
      <c r="AF4" s="92" t="s">
        <v>61</v>
      </c>
    </row>
    <row r="5" spans="1:32" s="16" customFormat="1" ht="22.5">
      <c r="B5" s="71"/>
      <c r="C5" s="75" t="s">
        <v>129</v>
      </c>
      <c r="D5" s="66" t="s">
        <v>130</v>
      </c>
      <c r="E5" s="66" t="s">
        <v>37</v>
      </c>
      <c r="F5" s="66" t="s">
        <v>38</v>
      </c>
      <c r="G5" s="76" t="s">
        <v>51</v>
      </c>
      <c r="H5" s="71" t="s">
        <v>40</v>
      </c>
      <c r="I5" s="66" t="s">
        <v>49</v>
      </c>
      <c r="J5" s="72" t="s">
        <v>52</v>
      </c>
      <c r="K5" s="14" t="s">
        <v>42</v>
      </c>
      <c r="L5" s="66" t="s">
        <v>53</v>
      </c>
      <c r="M5" s="72" t="s">
        <v>54</v>
      </c>
      <c r="N5" s="73" t="s">
        <v>44</v>
      </c>
      <c r="O5" s="14" t="s">
        <v>221</v>
      </c>
      <c r="P5" s="14" t="s">
        <v>222</v>
      </c>
      <c r="Q5" s="14" t="s">
        <v>223</v>
      </c>
      <c r="R5" s="14" t="s">
        <v>224</v>
      </c>
      <c r="S5" s="71" t="s">
        <v>225</v>
      </c>
      <c r="T5" s="71" t="s">
        <v>226</v>
      </c>
      <c r="U5" s="14" t="s">
        <v>227</v>
      </c>
      <c r="V5" s="14" t="s">
        <v>228</v>
      </c>
      <c r="W5" s="14" t="s">
        <v>229</v>
      </c>
      <c r="X5" s="14" t="s">
        <v>230</v>
      </c>
      <c r="Y5" s="66" t="s">
        <v>231</v>
      </c>
      <c r="Z5" s="231" t="s">
        <v>232</v>
      </c>
      <c r="AA5" s="15"/>
      <c r="AB5" s="14">
        <f>+AE5*0.5</f>
        <v>2624011997.9292579</v>
      </c>
      <c r="AC5" s="14">
        <f>+AE5*0.25</f>
        <v>1312005998.9646289</v>
      </c>
      <c r="AD5" s="14">
        <f>+AE5*0.25</f>
        <v>1312005998.9646289</v>
      </c>
      <c r="AE5" s="14">
        <f>+'PART PEF2022'!I25</f>
        <v>5248023995.8585157</v>
      </c>
    </row>
    <row r="6" spans="1:32" s="23" customFormat="1" ht="23.25" customHeight="1" thickBot="1">
      <c r="B6" s="17"/>
      <c r="C6" s="18"/>
      <c r="D6" s="18"/>
      <c r="E6" s="18"/>
      <c r="F6" s="18"/>
      <c r="G6" s="21"/>
      <c r="H6" s="17"/>
      <c r="I6" s="18"/>
      <c r="J6" s="19"/>
      <c r="K6" s="18"/>
      <c r="L6" s="18"/>
      <c r="M6" s="19"/>
      <c r="N6" s="20"/>
      <c r="O6" s="211"/>
      <c r="P6" s="211"/>
      <c r="Q6" s="211"/>
      <c r="R6" s="211"/>
      <c r="S6" s="212"/>
      <c r="T6" s="212"/>
      <c r="U6" s="211"/>
      <c r="V6" s="211"/>
      <c r="W6" s="211"/>
      <c r="X6" s="213"/>
      <c r="Y6" s="11"/>
      <c r="Z6" s="214"/>
      <c r="AA6" s="18"/>
      <c r="AB6" s="14" t="s">
        <v>81</v>
      </c>
      <c r="AC6" s="14" t="s">
        <v>82</v>
      </c>
      <c r="AD6" s="14" t="s">
        <v>48</v>
      </c>
      <c r="AE6" s="22" t="s">
        <v>83</v>
      </c>
      <c r="AF6" s="22" t="s">
        <v>46</v>
      </c>
    </row>
    <row r="7" spans="1:32" ht="13.5" thickTop="1">
      <c r="A7" s="133" t="s">
        <v>154</v>
      </c>
      <c r="B7" s="2" t="s">
        <v>1</v>
      </c>
      <c r="C7" s="26">
        <v>626624</v>
      </c>
      <c r="D7" s="26">
        <v>200922.61</v>
      </c>
      <c r="E7" s="28">
        <f t="shared" ref="E7:E38" si="0">+D7/C7</f>
        <v>0.32064301718414867</v>
      </c>
      <c r="F7" s="29">
        <f>+E7*D7</f>
        <v>64424.431890913998</v>
      </c>
      <c r="G7" s="86">
        <f t="shared" ref="G7:G38" si="1">+F7/F$58</f>
        <v>3.4038473245059671E-5</v>
      </c>
      <c r="H7" s="24">
        <v>2974</v>
      </c>
      <c r="I7" s="80">
        <f t="shared" ref="I7:I38" si="2">+H7/$H$58</f>
        <v>5.141377508841821E-4</v>
      </c>
      <c r="J7" s="25">
        <f>+I7*J$4</f>
        <v>4.3701708825155477E-4</v>
      </c>
      <c r="K7" s="26">
        <v>46.9</v>
      </c>
      <c r="L7" s="77">
        <f t="shared" ref="L7:L38" si="3">+K7/$K$58</f>
        <v>7.3102605507790314E-4</v>
      </c>
      <c r="M7" s="27">
        <f>+L7*M$4</f>
        <v>1.0965390826168547E-4</v>
      </c>
      <c r="N7" s="86">
        <f>+M7+J7</f>
        <v>5.4667099651324028E-4</v>
      </c>
      <c r="O7" s="215">
        <v>296</v>
      </c>
      <c r="P7" s="215">
        <v>291</v>
      </c>
      <c r="Q7" s="216">
        <v>1.7570912812999999</v>
      </c>
      <c r="R7" s="217">
        <f>+P7/P$58</f>
        <v>2.7055597858981759E-4</v>
      </c>
      <c r="S7" s="218">
        <f t="shared" ref="S7:S57" si="4">+Q7*R7</f>
        <v>4.7539155108375792E-4</v>
      </c>
      <c r="T7" s="218">
        <f>+S7/S$58</f>
        <v>2.4656536212427173E-4</v>
      </c>
      <c r="U7" s="215">
        <f>+AD$5*0.85*T7</f>
        <v>274970.949107341</v>
      </c>
      <c r="V7" s="217">
        <f t="shared" ref="V7:V57" si="5">+O7/P7</f>
        <v>1.0171821305841924</v>
      </c>
      <c r="W7" s="217">
        <f>+V7/V$58</f>
        <v>1.351657209931304E-2</v>
      </c>
      <c r="X7" s="215">
        <f>AD$5*0.15*W7</f>
        <v>2660073.5519604953</v>
      </c>
      <c r="Y7" s="26">
        <f t="shared" ref="Y7:Y57" si="6">+X7+U7</f>
        <v>2935044.5010678363</v>
      </c>
      <c r="Z7" s="219">
        <f>+Y7/Y$58</f>
        <v>2.2370663727025865E-3</v>
      </c>
      <c r="AB7" s="30">
        <f t="shared" ref="AB7:AB38" si="7">+G7*AB$5</f>
        <v>89317.362186230617</v>
      </c>
      <c r="AC7" s="31">
        <f t="shared" ref="AC7:AC38" si="8">+N7*AC$5</f>
        <v>717235.62688534299</v>
      </c>
      <c r="AD7" s="31">
        <f>+Z7*AD$5</f>
        <v>2935044.5010678358</v>
      </c>
      <c r="AE7" s="31">
        <f>SUM(AB7:AD7)</f>
        <v>3741597.4901394094</v>
      </c>
      <c r="AF7" s="32">
        <f>+AE7/AE$58</f>
        <v>7.1295357892648661E-4</v>
      </c>
    </row>
    <row r="8" spans="1:32">
      <c r="A8" s="133" t="s">
        <v>155</v>
      </c>
      <c r="B8" s="4" t="s">
        <v>2</v>
      </c>
      <c r="C8" s="35">
        <v>2597546</v>
      </c>
      <c r="D8" s="35">
        <v>996274</v>
      </c>
      <c r="E8" s="37">
        <f t="shared" si="0"/>
        <v>0.38354431451839543</v>
      </c>
      <c r="F8" s="38">
        <f t="shared" ref="F8:F57" si="9">+E8*D8</f>
        <v>382115.22840249987</v>
      </c>
      <c r="G8" s="87">
        <f t="shared" si="1"/>
        <v>2.0188954092030924E-4</v>
      </c>
      <c r="H8" s="33">
        <v>3382</v>
      </c>
      <c r="I8" s="81">
        <f t="shared" si="2"/>
        <v>5.8467177992276519E-4</v>
      </c>
      <c r="J8" s="34">
        <f t="shared" ref="J8:J57" si="10">+I8*J$4</f>
        <v>4.9697101293435045E-4</v>
      </c>
      <c r="K8" s="35">
        <v>980.9</v>
      </c>
      <c r="L8" s="78">
        <f t="shared" si="3"/>
        <v>1.528919951867623E-2</v>
      </c>
      <c r="M8" s="36">
        <f t="shared" ref="M8:M57" si="11">+L8*M$4</f>
        <v>2.2933799278014345E-3</v>
      </c>
      <c r="N8" s="87">
        <f t="shared" ref="N8:N57" si="12">+M8+J8</f>
        <v>2.7903509407357849E-3</v>
      </c>
      <c r="O8" s="220">
        <v>250</v>
      </c>
      <c r="P8" s="220">
        <v>278</v>
      </c>
      <c r="Q8" s="221">
        <v>1.7189329948000001</v>
      </c>
      <c r="R8" s="222">
        <f t="shared" ref="R8:R57" si="13">+P8/P$58</f>
        <v>2.5846928538821062E-4</v>
      </c>
      <c r="S8" s="223">
        <f t="shared" si="4"/>
        <v>4.4429138279617278E-4</v>
      </c>
      <c r="T8" s="223">
        <f t="shared" ref="T8:T57" si="14">+S8/S$58</f>
        <v>2.3043502863712235E-4</v>
      </c>
      <c r="U8" s="220">
        <f t="shared" ref="U8:U57" si="15">+AD$5*0.85*T8</f>
        <v>256982.318951967</v>
      </c>
      <c r="V8" s="222">
        <f t="shared" si="5"/>
        <v>0.89928057553956831</v>
      </c>
      <c r="W8" s="222">
        <f t="shared" ref="W8:W57" si="16">+V8/V$58</f>
        <v>1.1949866568941082E-2</v>
      </c>
      <c r="X8" s="220">
        <f t="shared" ref="X8:X57" si="17">AD$5*0.15*W8</f>
        <v>2351744.4937916351</v>
      </c>
      <c r="Y8" s="35">
        <f t="shared" si="6"/>
        <v>2608726.8127436023</v>
      </c>
      <c r="Z8" s="224">
        <f t="shared" ref="Z8:Z57" si="18">+Y8/Y$58</f>
        <v>1.988349759682716E-3</v>
      </c>
      <c r="AB8" s="39">
        <f t="shared" si="7"/>
        <v>529760.57763132127</v>
      </c>
      <c r="AC8" s="40">
        <f t="shared" si="8"/>
        <v>3660957.1734619457</v>
      </c>
      <c r="AD8" s="40">
        <f t="shared" ref="AD8:AD57" si="19">+Z8*AD$5</f>
        <v>2608726.8127436019</v>
      </c>
      <c r="AE8" s="40">
        <f t="shared" ref="AE8:AE57" si="20">SUM(AB8:AD8)</f>
        <v>6799444.5638368689</v>
      </c>
      <c r="AF8" s="41">
        <f t="shared" ref="AF8:AF57" si="21">+AE8/AE$58</f>
        <v>1.2956199455647801E-3</v>
      </c>
    </row>
    <row r="9" spans="1:32">
      <c r="A9" s="133" t="s">
        <v>156</v>
      </c>
      <c r="B9" s="4" t="s">
        <v>146</v>
      </c>
      <c r="C9" s="35">
        <v>1129316</v>
      </c>
      <c r="D9" s="35">
        <v>288767</v>
      </c>
      <c r="E9" s="37">
        <f t="shared" si="0"/>
        <v>0.25570079587998401</v>
      </c>
      <c r="F9" s="38">
        <f t="shared" si="9"/>
        <v>73837.951723875347</v>
      </c>
      <c r="G9" s="87">
        <f t="shared" si="1"/>
        <v>3.9012080827950654E-5</v>
      </c>
      <c r="H9" s="33">
        <v>1407</v>
      </c>
      <c r="I9" s="81">
        <f t="shared" si="2"/>
        <v>2.4323867366981983E-4</v>
      </c>
      <c r="J9" s="34">
        <f t="shared" si="10"/>
        <v>2.0675287261934686E-4</v>
      </c>
      <c r="K9" s="35">
        <v>694.5</v>
      </c>
      <c r="L9" s="78">
        <f t="shared" si="3"/>
        <v>1.0825108640759142E-2</v>
      </c>
      <c r="M9" s="36">
        <f t="shared" si="11"/>
        <v>1.6237662961138713E-3</v>
      </c>
      <c r="N9" s="87">
        <f t="shared" si="12"/>
        <v>1.8305191687332182E-3</v>
      </c>
      <c r="O9" s="220">
        <v>366</v>
      </c>
      <c r="P9" s="220">
        <v>167</v>
      </c>
      <c r="Q9" s="221">
        <v>1.7050555638</v>
      </c>
      <c r="R9" s="222">
        <f t="shared" si="13"/>
        <v>1.5526752035910496E-4</v>
      </c>
      <c r="S9" s="223">
        <f t="shared" si="4"/>
        <v>2.6473974946572169E-4</v>
      </c>
      <c r="T9" s="223">
        <f t="shared" si="14"/>
        <v>1.3730923918798022E-4</v>
      </c>
      <c r="U9" s="220">
        <f t="shared" si="15"/>
        <v>153127.96369871427</v>
      </c>
      <c r="V9" s="222">
        <f t="shared" si="5"/>
        <v>2.191616766467066</v>
      </c>
      <c r="W9" s="222">
        <f t="shared" si="16"/>
        <v>2.9122755057643529E-2</v>
      </c>
      <c r="X9" s="220">
        <f t="shared" si="17"/>
        <v>5731384.4013008699</v>
      </c>
      <c r="Y9" s="35">
        <f t="shared" si="6"/>
        <v>5884512.3649995839</v>
      </c>
      <c r="Z9" s="224">
        <f t="shared" si="18"/>
        <v>4.4851261119563113E-3</v>
      </c>
      <c r="AB9" s="39">
        <f t="shared" si="7"/>
        <v>102368.1681567285</v>
      </c>
      <c r="AC9" s="40">
        <f t="shared" si="8"/>
        <v>2401652.1305977283</v>
      </c>
      <c r="AD9" s="40">
        <f t="shared" si="19"/>
        <v>5884512.3649995821</v>
      </c>
      <c r="AE9" s="40">
        <f t="shared" si="20"/>
        <v>8388532.6637540385</v>
      </c>
      <c r="AF9" s="41">
        <f t="shared" si="21"/>
        <v>1.5984173605863578E-3</v>
      </c>
    </row>
    <row r="10" spans="1:32" ht="13.5" customHeight="1">
      <c r="A10" s="133" t="s">
        <v>157</v>
      </c>
      <c r="B10" s="4" t="s">
        <v>3</v>
      </c>
      <c r="C10" s="35">
        <v>54890194.010000005</v>
      </c>
      <c r="D10" s="35">
        <v>25832482</v>
      </c>
      <c r="E10" s="37">
        <f t="shared" si="0"/>
        <v>0.47062107296056899</v>
      </c>
      <c r="F10" s="38">
        <f t="shared" si="9"/>
        <v>12157310.396074586</v>
      </c>
      <c r="G10" s="87">
        <f t="shared" si="1"/>
        <v>6.4232818591145784E-3</v>
      </c>
      <c r="H10" s="33">
        <v>35289</v>
      </c>
      <c r="I10" s="81">
        <f t="shared" si="2"/>
        <v>6.1006748792709828E-3</v>
      </c>
      <c r="J10" s="34">
        <f t="shared" si="10"/>
        <v>5.1855736473803348E-3</v>
      </c>
      <c r="K10" s="35">
        <v>190.5</v>
      </c>
      <c r="L10" s="78">
        <f t="shared" si="3"/>
        <v>2.9693062578324213E-3</v>
      </c>
      <c r="M10" s="36">
        <f t="shared" si="11"/>
        <v>4.4539593867486317E-4</v>
      </c>
      <c r="N10" s="87">
        <f t="shared" si="12"/>
        <v>5.6309695860551979E-3</v>
      </c>
      <c r="O10" s="220">
        <v>6372</v>
      </c>
      <c r="P10" s="220">
        <v>6876</v>
      </c>
      <c r="Q10" s="221">
        <v>1.5964581414000001</v>
      </c>
      <c r="R10" s="222">
        <f t="shared" si="13"/>
        <v>6.3929309580191959E-3</v>
      </c>
      <c r="S10" s="223">
        <f t="shared" si="4"/>
        <v>1.0206046675337848E-2</v>
      </c>
      <c r="T10" s="223">
        <f t="shared" si="14"/>
        <v>5.2934419819306551E-3</v>
      </c>
      <c r="U10" s="220">
        <f t="shared" si="15"/>
        <v>5903273.4901445992</v>
      </c>
      <c r="V10" s="222">
        <f t="shared" si="5"/>
        <v>0.92670157068062831</v>
      </c>
      <c r="W10" s="222">
        <f t="shared" si="16"/>
        <v>1.2314243652174133E-2</v>
      </c>
      <c r="X10" s="220">
        <f t="shared" si="17"/>
        <v>2423454.2316546845</v>
      </c>
      <c r="Y10" s="35">
        <f t="shared" si="6"/>
        <v>8326727.7217992842</v>
      </c>
      <c r="Z10" s="224">
        <f t="shared" si="18"/>
        <v>6.3465622324671758E-3</v>
      </c>
      <c r="AB10" s="39">
        <f t="shared" si="7"/>
        <v>16854768.664398003</v>
      </c>
      <c r="AC10" s="40">
        <f t="shared" si="8"/>
        <v>7387865.8768917928</v>
      </c>
      <c r="AD10" s="40">
        <f t="shared" si="19"/>
        <v>8326727.7217992824</v>
      </c>
      <c r="AE10" s="40">
        <f t="shared" si="20"/>
        <v>32569362.263089076</v>
      </c>
      <c r="AF10" s="41">
        <f t="shared" si="21"/>
        <v>6.2060238841878832E-3</v>
      </c>
    </row>
    <row r="11" spans="1:32">
      <c r="A11" s="133" t="s">
        <v>158</v>
      </c>
      <c r="B11" s="4" t="s">
        <v>147</v>
      </c>
      <c r="C11" s="35">
        <v>10678636</v>
      </c>
      <c r="D11" s="35">
        <v>1947895</v>
      </c>
      <c r="E11" s="37">
        <f t="shared" si="0"/>
        <v>0.1824104689025827</v>
      </c>
      <c r="F11" s="38">
        <f t="shared" si="9"/>
        <v>355316.44032299629</v>
      </c>
      <c r="G11" s="87">
        <f t="shared" si="1"/>
        <v>1.8773047417698486E-4</v>
      </c>
      <c r="H11" s="33">
        <v>18030</v>
      </c>
      <c r="I11" s="81">
        <f t="shared" si="2"/>
        <v>3.1169817244256232E-3</v>
      </c>
      <c r="J11" s="34">
        <f t="shared" si="10"/>
        <v>2.6494344657617798E-3</v>
      </c>
      <c r="K11" s="35">
        <v>4539.2</v>
      </c>
      <c r="L11" s="78">
        <f t="shared" si="3"/>
        <v>7.0752099556708276E-2</v>
      </c>
      <c r="M11" s="36">
        <f t="shared" si="11"/>
        <v>1.0612814933506241E-2</v>
      </c>
      <c r="N11" s="87">
        <f t="shared" si="12"/>
        <v>1.3262249399268022E-2</v>
      </c>
      <c r="O11" s="220">
        <v>7349</v>
      </c>
      <c r="P11" s="220">
        <v>5491</v>
      </c>
      <c r="Q11" s="221">
        <v>1.7933312159000001</v>
      </c>
      <c r="R11" s="222">
        <f t="shared" si="13"/>
        <v>5.1052332592326066E-3</v>
      </c>
      <c r="S11" s="223">
        <f t="shared" si="4"/>
        <v>9.1553741682327307E-3</v>
      </c>
      <c r="T11" s="223">
        <f t="shared" si="14"/>
        <v>4.7485028752136602E-3</v>
      </c>
      <c r="U11" s="220">
        <f t="shared" si="15"/>
        <v>5295554.6196239442</v>
      </c>
      <c r="V11" s="222">
        <f t="shared" si="5"/>
        <v>1.3383718812602441</v>
      </c>
      <c r="W11" s="222">
        <f t="shared" si="16"/>
        <v>1.7784622325559021E-2</v>
      </c>
      <c r="X11" s="220">
        <f t="shared" si="17"/>
        <v>3500029.6770680561</v>
      </c>
      <c r="Y11" s="35">
        <f t="shared" si="6"/>
        <v>8795584.2966920007</v>
      </c>
      <c r="Z11" s="224">
        <f t="shared" si="18"/>
        <v>6.7039207927654639E-3</v>
      </c>
      <c r="AB11" s="39">
        <f t="shared" si="7"/>
        <v>492607.01661735697</v>
      </c>
      <c r="AC11" s="40">
        <f t="shared" si="8"/>
        <v>17400150.771604691</v>
      </c>
      <c r="AD11" s="40">
        <f t="shared" si="19"/>
        <v>8795584.2966919988</v>
      </c>
      <c r="AE11" s="40">
        <f t="shared" si="20"/>
        <v>26688342.084914047</v>
      </c>
      <c r="AF11" s="41">
        <f t="shared" si="21"/>
        <v>5.0854077850968644E-3</v>
      </c>
    </row>
    <row r="12" spans="1:32">
      <c r="A12" s="133" t="s">
        <v>159</v>
      </c>
      <c r="B12" s="4" t="s">
        <v>4</v>
      </c>
      <c r="C12" s="35">
        <v>683317463.73000002</v>
      </c>
      <c r="D12" s="35">
        <v>336540527.27999997</v>
      </c>
      <c r="E12" s="37">
        <f t="shared" si="0"/>
        <v>0.49250977055809247</v>
      </c>
      <c r="F12" s="38">
        <f t="shared" si="9"/>
        <v>165749497.87417224</v>
      </c>
      <c r="G12" s="87">
        <f t="shared" si="1"/>
        <v>8.7573296080050933E-2</v>
      </c>
      <c r="H12" s="33">
        <v>656464</v>
      </c>
      <c r="I12" s="81">
        <f t="shared" si="2"/>
        <v>0.11348786970290306</v>
      </c>
      <c r="J12" s="34">
        <f t="shared" si="10"/>
        <v>9.6464689247467594E-2</v>
      </c>
      <c r="K12" s="35">
        <v>224</v>
      </c>
      <c r="L12" s="78">
        <f t="shared" si="3"/>
        <v>3.4914677257452094E-3</v>
      </c>
      <c r="M12" s="36">
        <f t="shared" si="11"/>
        <v>5.2372015886178135E-4</v>
      </c>
      <c r="N12" s="87">
        <f t="shared" si="12"/>
        <v>9.6988409406329371E-2</v>
      </c>
      <c r="O12" s="220">
        <v>77936</v>
      </c>
      <c r="P12" s="220">
        <v>87455</v>
      </c>
      <c r="Q12" s="221">
        <v>1.8323297204</v>
      </c>
      <c r="R12" s="222">
        <f t="shared" si="13"/>
        <v>8.1310904149733673E-2</v>
      </c>
      <c r="S12" s="223">
        <f t="shared" si="4"/>
        <v>0.14898838626615271</v>
      </c>
      <c r="T12" s="223">
        <f t="shared" si="14"/>
        <v>7.7273934146028844E-2</v>
      </c>
      <c r="U12" s="220">
        <f t="shared" si="15"/>
        <v>86176285.388709396</v>
      </c>
      <c r="V12" s="222">
        <f t="shared" si="5"/>
        <v>0.89115545137499286</v>
      </c>
      <c r="W12" s="222">
        <f t="shared" si="16"/>
        <v>1.1841897874560577E-2</v>
      </c>
      <c r="X12" s="220">
        <f t="shared" si="17"/>
        <v>2330496.1575824949</v>
      </c>
      <c r="Y12" s="35">
        <f t="shared" si="6"/>
        <v>88506781.546291888</v>
      </c>
      <c r="Z12" s="224">
        <f t="shared" si="18"/>
        <v>6.7459128705308596E-2</v>
      </c>
      <c r="AB12" s="39">
        <f t="shared" si="7"/>
        <v>229793379.6122649</v>
      </c>
      <c r="AC12" s="40">
        <f t="shared" si="8"/>
        <v>127249374.97114158</v>
      </c>
      <c r="AD12" s="40">
        <f t="shared" si="19"/>
        <v>88506781.546291888</v>
      </c>
      <c r="AE12" s="40">
        <f t="shared" si="20"/>
        <v>445549536.12969834</v>
      </c>
      <c r="AF12" s="41">
        <f t="shared" si="21"/>
        <v>8.4898532567934976E-2</v>
      </c>
    </row>
    <row r="13" spans="1:32">
      <c r="A13" s="133" t="s">
        <v>160</v>
      </c>
      <c r="B13" s="4" t="s">
        <v>5</v>
      </c>
      <c r="C13" s="35">
        <v>1836204</v>
      </c>
      <c r="D13" s="35">
        <v>792296.3</v>
      </c>
      <c r="E13" s="37">
        <f t="shared" si="0"/>
        <v>0.43148598957414319</v>
      </c>
      <c r="F13" s="38">
        <f t="shared" si="9"/>
        <v>341864.75304143224</v>
      </c>
      <c r="G13" s="87">
        <f t="shared" si="1"/>
        <v>1.8062331181333812E-4</v>
      </c>
      <c r="H13" s="33">
        <v>14992</v>
      </c>
      <c r="I13" s="81">
        <f t="shared" si="2"/>
        <v>2.5917798121236242E-3</v>
      </c>
      <c r="J13" s="34">
        <f t="shared" si="10"/>
        <v>2.2030128403050806E-3</v>
      </c>
      <c r="K13" s="35">
        <v>2688.6</v>
      </c>
      <c r="L13" s="78">
        <f t="shared" si="3"/>
        <v>4.1906964854636471E-2</v>
      </c>
      <c r="M13" s="36">
        <f t="shared" si="11"/>
        <v>6.2860447281954702E-3</v>
      </c>
      <c r="N13" s="87">
        <f t="shared" si="12"/>
        <v>8.48905756850055E-3</v>
      </c>
      <c r="O13" s="220">
        <v>10274</v>
      </c>
      <c r="P13" s="220">
        <v>7471</v>
      </c>
      <c r="Q13" s="221">
        <v>2.3084826450000002</v>
      </c>
      <c r="R13" s="222">
        <f t="shared" si="13"/>
        <v>6.9461296084004373E-3</v>
      </c>
      <c r="S13" s="223">
        <f t="shared" si="4"/>
        <v>1.6035019650913057E-2</v>
      </c>
      <c r="T13" s="223">
        <f t="shared" si="14"/>
        <v>8.3166821494490614E-3</v>
      </c>
      <c r="U13" s="220">
        <f t="shared" si="15"/>
        <v>9274806.3408253305</v>
      </c>
      <c r="V13" s="222">
        <f t="shared" si="5"/>
        <v>1.375184044973899</v>
      </c>
      <c r="W13" s="222">
        <f t="shared" si="16"/>
        <v>1.8273791619834338E-2</v>
      </c>
      <c r="X13" s="220">
        <f t="shared" si="17"/>
        <v>3596298.6343578324</v>
      </c>
      <c r="Y13" s="35">
        <f t="shared" si="6"/>
        <v>12871104.975183163</v>
      </c>
      <c r="Z13" s="224">
        <f t="shared" si="18"/>
        <v>9.8102485700068513E-3</v>
      </c>
      <c r="AB13" s="39">
        <f t="shared" si="7"/>
        <v>473957.73730391671</v>
      </c>
      <c r="AC13" s="40">
        <f t="shared" si="8"/>
        <v>11137694.455428807</v>
      </c>
      <c r="AD13" s="40">
        <f t="shared" si="19"/>
        <v>12871104.975183161</v>
      </c>
      <c r="AE13" s="40">
        <f t="shared" si="20"/>
        <v>24482757.167915884</v>
      </c>
      <c r="AF13" s="41">
        <f t="shared" si="21"/>
        <v>4.6651381905335196E-3</v>
      </c>
    </row>
    <row r="14" spans="1:32">
      <c r="A14" s="133" t="s">
        <v>161</v>
      </c>
      <c r="B14" s="4" t="s">
        <v>6</v>
      </c>
      <c r="C14" s="35">
        <v>2185720</v>
      </c>
      <c r="D14" s="35">
        <v>960189</v>
      </c>
      <c r="E14" s="37">
        <f t="shared" si="0"/>
        <v>0.43930100836337682</v>
      </c>
      <c r="F14" s="38">
        <f t="shared" si="9"/>
        <v>421811.99591942242</v>
      </c>
      <c r="G14" s="87">
        <f t="shared" si="1"/>
        <v>2.2286321999485749E-4</v>
      </c>
      <c r="H14" s="33">
        <v>3661</v>
      </c>
      <c r="I14" s="81">
        <f t="shared" si="2"/>
        <v>6.329046086035611E-4</v>
      </c>
      <c r="J14" s="34">
        <f t="shared" si="10"/>
        <v>5.3796891731302697E-4</v>
      </c>
      <c r="K14" s="35">
        <v>466.7</v>
      </c>
      <c r="L14" s="78">
        <f t="shared" si="3"/>
        <v>7.2744106589521839E-3</v>
      </c>
      <c r="M14" s="36">
        <f t="shared" si="11"/>
        <v>1.0911615988428275E-3</v>
      </c>
      <c r="N14" s="87">
        <f t="shared" si="12"/>
        <v>1.6291305161558545E-3</v>
      </c>
      <c r="O14" s="220">
        <v>1472</v>
      </c>
      <c r="P14" s="220">
        <v>1100</v>
      </c>
      <c r="Q14" s="221">
        <v>1.4822637890000001</v>
      </c>
      <c r="R14" s="222">
        <f t="shared" si="13"/>
        <v>1.0227201939821285E-3</v>
      </c>
      <c r="S14" s="223">
        <f t="shared" si="4"/>
        <v>1.515941109818765E-3</v>
      </c>
      <c r="T14" s="223">
        <f t="shared" si="14"/>
        <v>7.8625412641311154E-4</v>
      </c>
      <c r="U14" s="220">
        <f t="shared" si="15"/>
        <v>876834.61097999162</v>
      </c>
      <c r="V14" s="222">
        <f t="shared" si="5"/>
        <v>1.3381818181818181</v>
      </c>
      <c r="W14" s="222">
        <f t="shared" si="16"/>
        <v>1.7782096719548338E-2</v>
      </c>
      <c r="X14" s="220">
        <f t="shared" si="17"/>
        <v>3499532.6355325002</v>
      </c>
      <c r="Y14" s="35">
        <f t="shared" si="6"/>
        <v>4376367.2465124922</v>
      </c>
      <c r="Z14" s="224">
        <f t="shared" si="18"/>
        <v>3.3356305153833953E-3</v>
      </c>
      <c r="AB14" s="39">
        <f t="shared" si="7"/>
        <v>584795.76316365378</v>
      </c>
      <c r="AC14" s="40">
        <f t="shared" si="8"/>
        <v>2137429.0102928234</v>
      </c>
      <c r="AD14" s="40">
        <f t="shared" si="19"/>
        <v>4376367.2465124913</v>
      </c>
      <c r="AE14" s="40">
        <f t="shared" si="20"/>
        <v>7098592.0199689679</v>
      </c>
      <c r="AF14" s="41">
        <f t="shared" si="21"/>
        <v>1.3526218678822414E-3</v>
      </c>
    </row>
    <row r="15" spans="1:32">
      <c r="A15" s="133" t="s">
        <v>162</v>
      </c>
      <c r="B15" s="4" t="s">
        <v>131</v>
      </c>
      <c r="C15" s="35">
        <v>110141115</v>
      </c>
      <c r="D15" s="35">
        <v>36285132.439999998</v>
      </c>
      <c r="E15" s="37">
        <f t="shared" si="0"/>
        <v>0.32944221093094977</v>
      </c>
      <c r="F15" s="38">
        <f t="shared" si="9"/>
        <v>11953854.254955927</v>
      </c>
      <c r="G15" s="87">
        <f t="shared" si="1"/>
        <v>6.3157863607027831E-3</v>
      </c>
      <c r="H15" s="33">
        <v>122337</v>
      </c>
      <c r="I15" s="81">
        <f t="shared" si="2"/>
        <v>2.1149317427679282E-2</v>
      </c>
      <c r="J15" s="34">
        <f t="shared" si="10"/>
        <v>1.7976919813527389E-2</v>
      </c>
      <c r="K15" s="35">
        <v>1140.9000000000001</v>
      </c>
      <c r="L15" s="78">
        <f t="shared" si="3"/>
        <v>1.7783105037065667E-2</v>
      </c>
      <c r="M15" s="36">
        <f t="shared" si="11"/>
        <v>2.6674657555598499E-3</v>
      </c>
      <c r="N15" s="87">
        <f t="shared" si="12"/>
        <v>2.0644385569087237E-2</v>
      </c>
      <c r="O15" s="220">
        <v>26523</v>
      </c>
      <c r="P15" s="220">
        <v>24758</v>
      </c>
      <c r="Q15" s="221">
        <v>1.8739893594999999</v>
      </c>
      <c r="R15" s="222">
        <f t="shared" si="13"/>
        <v>2.3018642329645032E-2</v>
      </c>
      <c r="S15" s="223">
        <f t="shared" si="4"/>
        <v>4.3136690795891081E-2</v>
      </c>
      <c r="T15" s="223">
        <f t="shared" si="14"/>
        <v>2.2373165367967789E-2</v>
      </c>
      <c r="U15" s="220">
        <f t="shared" si="15"/>
        <v>24950668.101811204</v>
      </c>
      <c r="V15" s="222">
        <f t="shared" si="5"/>
        <v>1.0712900880523468</v>
      </c>
      <c r="W15" s="222">
        <f t="shared" si="16"/>
        <v>1.4235572253046412E-2</v>
      </c>
      <c r="X15" s="220">
        <f t="shared" si="17"/>
        <v>2801573.429203697</v>
      </c>
      <c r="Y15" s="35">
        <f t="shared" si="6"/>
        <v>27752241.531014901</v>
      </c>
      <c r="Z15" s="224">
        <f t="shared" si="18"/>
        <v>2.1152526400729576E-2</v>
      </c>
      <c r="AB15" s="39">
        <f t="shared" si="7"/>
        <v>16572699.186842067</v>
      </c>
      <c r="AC15" s="40">
        <f t="shared" si="8"/>
        <v>27085557.711581271</v>
      </c>
      <c r="AD15" s="40">
        <f t="shared" si="19"/>
        <v>27752241.531014893</v>
      </c>
      <c r="AE15" s="40">
        <f t="shared" si="20"/>
        <v>71410498.429438233</v>
      </c>
      <c r="AF15" s="41">
        <f t="shared" si="21"/>
        <v>1.3607121172805598E-2</v>
      </c>
    </row>
    <row r="16" spans="1:32">
      <c r="A16" s="133" t="s">
        <v>163</v>
      </c>
      <c r="B16" s="4" t="s">
        <v>132</v>
      </c>
      <c r="C16" s="35">
        <v>32779189</v>
      </c>
      <c r="D16" s="35">
        <v>5537234.6299999999</v>
      </c>
      <c r="E16" s="37">
        <f t="shared" si="0"/>
        <v>0.1689253089818665</v>
      </c>
      <c r="F16" s="38">
        <f t="shared" si="9"/>
        <v>935379.07077784126</v>
      </c>
      <c r="G16" s="87">
        <f t="shared" si="1"/>
        <v>4.9420498621658272E-4</v>
      </c>
      <c r="H16" s="33">
        <v>104478</v>
      </c>
      <c r="I16" s="81">
        <f t="shared" si="2"/>
        <v>1.8061897759541888E-2</v>
      </c>
      <c r="J16" s="34">
        <f t="shared" si="10"/>
        <v>1.5352613095610604E-2</v>
      </c>
      <c r="K16" s="35">
        <v>104.3</v>
      </c>
      <c r="L16" s="78">
        <f t="shared" si="3"/>
        <v>1.6257146598001131E-3</v>
      </c>
      <c r="M16" s="36">
        <f t="shared" si="11"/>
        <v>2.4385719897001694E-4</v>
      </c>
      <c r="N16" s="87">
        <f t="shared" si="12"/>
        <v>1.5596470294580621E-2</v>
      </c>
      <c r="O16" s="220">
        <v>8234</v>
      </c>
      <c r="P16" s="220">
        <v>27842</v>
      </c>
      <c r="Q16" s="221">
        <v>1.8343045897000001</v>
      </c>
      <c r="R16" s="222">
        <f t="shared" si="13"/>
        <v>2.5885977855318563E-2</v>
      </c>
      <c r="S16" s="223">
        <f t="shared" si="4"/>
        <v>4.7482767988883408E-2</v>
      </c>
      <c r="T16" s="223">
        <f t="shared" si="14"/>
        <v>2.4627290613709465E-2</v>
      </c>
      <c r="U16" s="220">
        <f t="shared" si="15"/>
        <v>27464480.069917299</v>
      </c>
      <c r="V16" s="222">
        <f t="shared" si="5"/>
        <v>0.29574024854536313</v>
      </c>
      <c r="W16" s="222">
        <f t="shared" si="16"/>
        <v>3.9298708382110078E-3</v>
      </c>
      <c r="X16" s="220">
        <f t="shared" si="17"/>
        <v>773402.11723334959</v>
      </c>
      <c r="Y16" s="35">
        <f t="shared" si="6"/>
        <v>28237882.18715065</v>
      </c>
      <c r="Z16" s="224">
        <f t="shared" si="18"/>
        <v>2.1522677647384695E-2</v>
      </c>
      <c r="AB16" s="39">
        <f t="shared" si="7"/>
        <v>1296799.8132687765</v>
      </c>
      <c r="AC16" s="40">
        <f t="shared" si="8"/>
        <v>20462662.589163408</v>
      </c>
      <c r="AD16" s="40">
        <f t="shared" si="19"/>
        <v>28237882.187150646</v>
      </c>
      <c r="AE16" s="40">
        <f t="shared" si="20"/>
        <v>49997344.589582831</v>
      </c>
      <c r="AF16" s="41">
        <f t="shared" si="21"/>
        <v>9.5268894785996219E-3</v>
      </c>
    </row>
    <row r="17" spans="1:32">
      <c r="A17" s="133" t="s">
        <v>164</v>
      </c>
      <c r="B17" s="4" t="s">
        <v>133</v>
      </c>
      <c r="C17" s="35">
        <v>2853628</v>
      </c>
      <c r="D17" s="35">
        <v>1064298</v>
      </c>
      <c r="E17" s="37">
        <f t="shared" si="0"/>
        <v>0.37296311922927583</v>
      </c>
      <c r="F17" s="38">
        <f t="shared" si="9"/>
        <v>396943.9018694798</v>
      </c>
      <c r="G17" s="87">
        <f t="shared" si="1"/>
        <v>2.0972423018726587E-4</v>
      </c>
      <c r="H17" s="33">
        <v>7340</v>
      </c>
      <c r="I17" s="81">
        <f t="shared" si="2"/>
        <v>1.2689210126058832E-3</v>
      </c>
      <c r="J17" s="34">
        <f t="shared" si="10"/>
        <v>1.0785828607150008E-3</v>
      </c>
      <c r="K17" s="35">
        <v>1007.4</v>
      </c>
      <c r="L17" s="78">
        <f t="shared" si="3"/>
        <v>1.5702252620159483E-2</v>
      </c>
      <c r="M17" s="36">
        <f t="shared" si="11"/>
        <v>2.3553378930239225E-3</v>
      </c>
      <c r="N17" s="87">
        <f t="shared" si="12"/>
        <v>3.4339207537389233E-3</v>
      </c>
      <c r="O17" s="220">
        <v>3737</v>
      </c>
      <c r="P17" s="220">
        <v>763</v>
      </c>
      <c r="Q17" s="221">
        <v>1.7930753231000001</v>
      </c>
      <c r="R17" s="222">
        <f t="shared" si="13"/>
        <v>7.0939591637123999E-4</v>
      </c>
      <c r="S17" s="223">
        <f t="shared" si="4"/>
        <v>1.2720003119531817E-3</v>
      </c>
      <c r="T17" s="223">
        <f t="shared" si="14"/>
        <v>6.5973241809605702E-4</v>
      </c>
      <c r="U17" s="220">
        <f t="shared" si="15"/>
        <v>735736.95671544736</v>
      </c>
      <c r="V17" s="222">
        <f t="shared" si="5"/>
        <v>4.8977719528178243</v>
      </c>
      <c r="W17" s="222">
        <f t="shared" si="16"/>
        <v>6.5082826109257794E-2</v>
      </c>
      <c r="X17" s="220">
        <f t="shared" si="17"/>
        <v>12808358.742737701</v>
      </c>
      <c r="Y17" s="35">
        <f t="shared" si="6"/>
        <v>13544095.699453149</v>
      </c>
      <c r="Z17" s="224">
        <f t="shared" si="18"/>
        <v>1.0323196471770317E-2</v>
      </c>
      <c r="AB17" s="39">
        <f t="shared" si="7"/>
        <v>550318.89626786311</v>
      </c>
      <c r="AC17" s="40">
        <f t="shared" si="8"/>
        <v>4505324.6288746074</v>
      </c>
      <c r="AD17" s="40">
        <f t="shared" si="19"/>
        <v>13544095.699453147</v>
      </c>
      <c r="AE17" s="40">
        <f t="shared" si="20"/>
        <v>18599739.224595618</v>
      </c>
      <c r="AF17" s="41">
        <f t="shared" si="21"/>
        <v>3.5441414214709434E-3</v>
      </c>
    </row>
    <row r="18" spans="1:32">
      <c r="A18" s="133" t="s">
        <v>165</v>
      </c>
      <c r="B18" s="4" t="s">
        <v>7</v>
      </c>
      <c r="C18" s="35">
        <v>4729640</v>
      </c>
      <c r="D18" s="35">
        <v>1864847</v>
      </c>
      <c r="E18" s="37">
        <f t="shared" si="0"/>
        <v>0.39428941737637535</v>
      </c>
      <c r="F18" s="38">
        <f t="shared" si="9"/>
        <v>735289.43712608144</v>
      </c>
      <c r="G18" s="87">
        <f t="shared" si="1"/>
        <v>3.8848817286227266E-4</v>
      </c>
      <c r="H18" s="33">
        <v>9930</v>
      </c>
      <c r="I18" s="81">
        <f t="shared" si="2"/>
        <v>1.7166737949831634E-3</v>
      </c>
      <c r="J18" s="34">
        <f t="shared" si="10"/>
        <v>1.4591727257356889E-3</v>
      </c>
      <c r="K18" s="35">
        <v>4265.7</v>
      </c>
      <c r="L18" s="78">
        <f t="shared" si="3"/>
        <v>6.6489079811211327E-2</v>
      </c>
      <c r="M18" s="36">
        <f t="shared" si="11"/>
        <v>9.9733619716816987E-3</v>
      </c>
      <c r="N18" s="87">
        <f t="shared" si="12"/>
        <v>1.1432534697417387E-2</v>
      </c>
      <c r="O18" s="220">
        <v>4127</v>
      </c>
      <c r="P18" s="220">
        <v>1614</v>
      </c>
      <c r="Q18" s="221">
        <v>1.7681716602999999</v>
      </c>
      <c r="R18" s="222">
        <f t="shared" si="13"/>
        <v>1.5006094482610502E-3</v>
      </c>
      <c r="S18" s="223">
        <f t="shared" si="4"/>
        <v>2.6533350995936078E-3</v>
      </c>
      <c r="T18" s="223">
        <f t="shared" si="14"/>
        <v>1.3761719748213892E-3</v>
      </c>
      <c r="U18" s="220">
        <f t="shared" si="15"/>
        <v>1534714.0035867635</v>
      </c>
      <c r="V18" s="222">
        <f t="shared" si="5"/>
        <v>2.5570012391573731</v>
      </c>
      <c r="W18" s="222">
        <f t="shared" si="16"/>
        <v>3.3978075870496942E-2</v>
      </c>
      <c r="X18" s="220">
        <f t="shared" si="17"/>
        <v>6686915.9063050942</v>
      </c>
      <c r="Y18" s="35">
        <f t="shared" si="6"/>
        <v>8221629.9098918578</v>
      </c>
      <c r="Z18" s="224">
        <f t="shared" si="18"/>
        <v>6.2664575591727207E-3</v>
      </c>
      <c r="AB18" s="39">
        <f t="shared" si="7"/>
        <v>1019397.6266442189</v>
      </c>
      <c r="AC18" s="40">
        <f t="shared" si="8"/>
        <v>14999554.10638288</v>
      </c>
      <c r="AD18" s="40">
        <f t="shared" si="19"/>
        <v>8221629.9098918559</v>
      </c>
      <c r="AE18" s="40">
        <f t="shared" si="20"/>
        <v>24240581.642918956</v>
      </c>
      <c r="AF18" s="41">
        <f t="shared" si="21"/>
        <v>4.6189921505786638E-3</v>
      </c>
    </row>
    <row r="19" spans="1:32">
      <c r="A19" s="133" t="s">
        <v>166</v>
      </c>
      <c r="B19" s="4" t="s">
        <v>134</v>
      </c>
      <c r="C19" s="35">
        <v>49791403.200000003</v>
      </c>
      <c r="D19" s="35">
        <v>14209085</v>
      </c>
      <c r="E19" s="37">
        <f t="shared" si="0"/>
        <v>0.28537225478313089</v>
      </c>
      <c r="F19" s="38">
        <f t="shared" si="9"/>
        <v>4054878.6248551635</v>
      </c>
      <c r="G19" s="87">
        <f t="shared" si="1"/>
        <v>2.1423840852458111E-3</v>
      </c>
      <c r="H19" s="33">
        <v>68747</v>
      </c>
      <c r="I19" s="81">
        <f t="shared" si="2"/>
        <v>1.1884811015479108E-2</v>
      </c>
      <c r="J19" s="34">
        <f t="shared" si="10"/>
        <v>1.0102089363157242E-2</v>
      </c>
      <c r="K19" s="35">
        <v>138.69999999999999</v>
      </c>
      <c r="L19" s="78">
        <f t="shared" si="3"/>
        <v>2.1619043462538417E-3</v>
      </c>
      <c r="M19" s="36">
        <f t="shared" si="11"/>
        <v>3.2428565193807623E-4</v>
      </c>
      <c r="N19" s="87">
        <f t="shared" si="12"/>
        <v>1.0426375015095319E-2</v>
      </c>
      <c r="O19" s="220">
        <v>10747</v>
      </c>
      <c r="P19" s="220">
        <v>15877</v>
      </c>
      <c r="Q19" s="221">
        <v>1.8900298334000001</v>
      </c>
      <c r="R19" s="222">
        <f t="shared" si="13"/>
        <v>1.4761571381685684E-2</v>
      </c>
      <c r="S19" s="223">
        <f t="shared" si="4"/>
        <v>2.7899810299249601E-2</v>
      </c>
      <c r="T19" s="223">
        <f t="shared" si="14"/>
        <v>1.4470444024405789E-2</v>
      </c>
      <c r="U19" s="220">
        <f t="shared" si="15"/>
        <v>16137512.962546922</v>
      </c>
      <c r="V19" s="222">
        <f t="shared" si="5"/>
        <v>0.67689110033381616</v>
      </c>
      <c r="W19" s="222">
        <f t="shared" si="16"/>
        <v>8.9946992637304091E-3</v>
      </c>
      <c r="X19" s="220">
        <f t="shared" si="17"/>
        <v>1770164.9089345543</v>
      </c>
      <c r="Y19" s="35">
        <f t="shared" si="6"/>
        <v>17907677.871481478</v>
      </c>
      <c r="Z19" s="224">
        <f t="shared" si="18"/>
        <v>1.364908231030448E-2</v>
      </c>
      <c r="AB19" s="39">
        <f t="shared" si="7"/>
        <v>5621641.5438577058</v>
      </c>
      <c r="AC19" s="40">
        <f t="shared" si="8"/>
        <v>13679466.567259982</v>
      </c>
      <c r="AD19" s="40">
        <f t="shared" si="19"/>
        <v>17907677.871481474</v>
      </c>
      <c r="AE19" s="40">
        <f t="shared" si="20"/>
        <v>37208785.982599162</v>
      </c>
      <c r="AF19" s="41">
        <f t="shared" si="21"/>
        <v>7.0900563739728561E-3</v>
      </c>
    </row>
    <row r="20" spans="1:32">
      <c r="A20" s="133" t="s">
        <v>167</v>
      </c>
      <c r="B20" s="4" t="s">
        <v>8</v>
      </c>
      <c r="C20" s="35">
        <v>6711875</v>
      </c>
      <c r="D20" s="35">
        <v>838434</v>
      </c>
      <c r="E20" s="37">
        <f t="shared" si="0"/>
        <v>0.12491799981376292</v>
      </c>
      <c r="F20" s="38">
        <f t="shared" si="9"/>
        <v>104735.49825585249</v>
      </c>
      <c r="G20" s="87">
        <f t="shared" si="1"/>
        <v>5.5336715444014938E-5</v>
      </c>
      <c r="H20" s="33">
        <v>36088</v>
      </c>
      <c r="I20" s="81">
        <f t="shared" si="2"/>
        <v>6.2388040194715413E-3</v>
      </c>
      <c r="J20" s="34">
        <f t="shared" si="10"/>
        <v>5.3029834165508102E-3</v>
      </c>
      <c r="K20" s="35">
        <v>5053.7</v>
      </c>
      <c r="L20" s="78">
        <f t="shared" si="3"/>
        <v>7.87715644892793E-2</v>
      </c>
      <c r="M20" s="36">
        <f t="shared" si="11"/>
        <v>1.1815734673391894E-2</v>
      </c>
      <c r="N20" s="87">
        <f t="shared" si="12"/>
        <v>1.7118718089942704E-2</v>
      </c>
      <c r="O20" s="220">
        <v>25568</v>
      </c>
      <c r="P20" s="220">
        <v>20948</v>
      </c>
      <c r="Q20" s="221">
        <v>2.5216163224999999</v>
      </c>
      <c r="R20" s="222">
        <f t="shared" si="13"/>
        <v>1.9476311475943298E-2</v>
      </c>
      <c r="S20" s="223">
        <f t="shared" si="4"/>
        <v>4.9111784919832688E-2</v>
      </c>
      <c r="T20" s="223">
        <f t="shared" si="14"/>
        <v>2.5472192355379904E-2</v>
      </c>
      <c r="U20" s="220">
        <f t="shared" si="15"/>
        <v>28406718.800483484</v>
      </c>
      <c r="V20" s="222">
        <f t="shared" si="5"/>
        <v>1.220546114187512</v>
      </c>
      <c r="W20" s="222">
        <f t="shared" si="16"/>
        <v>1.6218923884827686E-2</v>
      </c>
      <c r="X20" s="220">
        <f t="shared" si="17"/>
        <v>3191898.8150466946</v>
      </c>
      <c r="Y20" s="35">
        <f t="shared" si="6"/>
        <v>31598617.615530178</v>
      </c>
      <c r="Z20" s="224">
        <f t="shared" si="18"/>
        <v>2.4084202084797064E-2</v>
      </c>
      <c r="AB20" s="39">
        <f t="shared" si="7"/>
        <v>145204.20525109247</v>
      </c>
      <c r="AC20" s="40">
        <f t="shared" si="8"/>
        <v>22459860.828589141</v>
      </c>
      <c r="AD20" s="40">
        <f t="shared" si="19"/>
        <v>31598617.615530171</v>
      </c>
      <c r="AE20" s="40">
        <f t="shared" si="20"/>
        <v>54203682.649370402</v>
      </c>
      <c r="AF20" s="41">
        <f t="shared" si="21"/>
        <v>1.032839840140695E-2</v>
      </c>
    </row>
    <row r="21" spans="1:32">
      <c r="A21" s="133" t="s">
        <v>168</v>
      </c>
      <c r="B21" s="4" t="s">
        <v>9</v>
      </c>
      <c r="C21" s="35">
        <v>1548836</v>
      </c>
      <c r="D21" s="35">
        <v>363195</v>
      </c>
      <c r="E21" s="37">
        <f t="shared" si="0"/>
        <v>0.23449545335981342</v>
      </c>
      <c r="F21" s="38">
        <f t="shared" si="9"/>
        <v>85167.576183017431</v>
      </c>
      <c r="G21" s="87">
        <f t="shared" si="1"/>
        <v>4.4998057075006551E-5</v>
      </c>
      <c r="H21" s="33">
        <v>1360</v>
      </c>
      <c r="I21" s="81">
        <f t="shared" si="2"/>
        <v>2.351134301286105E-4</v>
      </c>
      <c r="J21" s="34">
        <f t="shared" si="10"/>
        <v>1.9984641560931893E-4</v>
      </c>
      <c r="K21" s="35">
        <v>720.7</v>
      </c>
      <c r="L21" s="78">
        <f t="shared" si="3"/>
        <v>1.1233485669395412E-2</v>
      </c>
      <c r="M21" s="36">
        <f t="shared" si="11"/>
        <v>1.6850228504093118E-3</v>
      </c>
      <c r="N21" s="87">
        <f t="shared" si="12"/>
        <v>1.8848692660186307E-3</v>
      </c>
      <c r="O21" s="220">
        <v>347</v>
      </c>
      <c r="P21" s="220">
        <v>179</v>
      </c>
      <c r="Q21" s="221">
        <v>1.9685182910000001</v>
      </c>
      <c r="R21" s="222">
        <f t="shared" si="13"/>
        <v>1.6642446792981908E-4</v>
      </c>
      <c r="S21" s="223">
        <f t="shared" si="4"/>
        <v>3.2760960918979179E-4</v>
      </c>
      <c r="T21" s="223">
        <f t="shared" si="14"/>
        <v>1.699171593208232E-4</v>
      </c>
      <c r="U21" s="220">
        <f t="shared" si="15"/>
        <v>189492.48250255635</v>
      </c>
      <c r="V21" s="222">
        <f t="shared" si="5"/>
        <v>1.9385474860335195</v>
      </c>
      <c r="W21" s="222">
        <f t="shared" si="16"/>
        <v>2.5759906780770288E-2</v>
      </c>
      <c r="X21" s="220">
        <f t="shared" si="17"/>
        <v>5069572.8343710359</v>
      </c>
      <c r="Y21" s="35">
        <f t="shared" si="6"/>
        <v>5259065.3168735923</v>
      </c>
      <c r="Z21" s="224">
        <f t="shared" si="18"/>
        <v>4.0084156025382419E-3</v>
      </c>
      <c r="AB21" s="39">
        <f t="shared" si="7"/>
        <v>118075.44164832271</v>
      </c>
      <c r="AC21" s="40">
        <f t="shared" si="8"/>
        <v>2472959.7842805004</v>
      </c>
      <c r="AD21" s="40">
        <f t="shared" si="19"/>
        <v>5259065.3168735914</v>
      </c>
      <c r="AE21" s="40">
        <f t="shared" si="20"/>
        <v>7850100.5428024139</v>
      </c>
      <c r="AF21" s="41">
        <f t="shared" si="21"/>
        <v>1.4958202456767217E-3</v>
      </c>
    </row>
    <row r="22" spans="1:32">
      <c r="A22" s="133" t="s">
        <v>169</v>
      </c>
      <c r="B22" s="4" t="s">
        <v>135</v>
      </c>
      <c r="C22" s="35">
        <v>2192867</v>
      </c>
      <c r="D22" s="35">
        <v>1038863</v>
      </c>
      <c r="E22" s="37">
        <f t="shared" si="0"/>
        <v>0.47374646980414226</v>
      </c>
      <c r="F22" s="38">
        <f t="shared" si="9"/>
        <v>492157.67886014062</v>
      </c>
      <c r="G22" s="87">
        <f t="shared" si="1"/>
        <v>2.6003017011616368E-4</v>
      </c>
      <c r="H22" s="33">
        <v>3256</v>
      </c>
      <c r="I22" s="81">
        <f t="shared" si="2"/>
        <v>5.6288921213143808E-4</v>
      </c>
      <c r="J22" s="34">
        <f t="shared" si="10"/>
        <v>4.7845583031172234E-4</v>
      </c>
      <c r="K22" s="35">
        <v>614.70000000000005</v>
      </c>
      <c r="L22" s="78">
        <f t="shared" si="3"/>
        <v>9.5812732634624129E-3</v>
      </c>
      <c r="M22" s="36">
        <f t="shared" si="11"/>
        <v>1.4371909895193619E-3</v>
      </c>
      <c r="N22" s="87">
        <f t="shared" si="12"/>
        <v>1.9156468198310843E-3</v>
      </c>
      <c r="O22" s="220">
        <v>355</v>
      </c>
      <c r="P22" s="220">
        <v>468</v>
      </c>
      <c r="Q22" s="221">
        <v>1.9393994637</v>
      </c>
      <c r="R22" s="222">
        <f t="shared" si="13"/>
        <v>4.3512095525785101E-4</v>
      </c>
      <c r="S22" s="223">
        <f t="shared" si="4"/>
        <v>8.43873347271708E-4</v>
      </c>
      <c r="T22" s="223">
        <f t="shared" si="14"/>
        <v>4.3768118508360012E-4</v>
      </c>
      <c r="U22" s="220">
        <f t="shared" si="15"/>
        <v>488104.28939408669</v>
      </c>
      <c r="V22" s="222">
        <f t="shared" si="5"/>
        <v>0.75854700854700852</v>
      </c>
      <c r="W22" s="222">
        <f t="shared" si="16"/>
        <v>1.0079763518707652E-2</v>
      </c>
      <c r="X22" s="220">
        <f t="shared" si="17"/>
        <v>1983706.5307033884</v>
      </c>
      <c r="Y22" s="35">
        <f t="shared" si="6"/>
        <v>2471810.8200974753</v>
      </c>
      <c r="Z22" s="224">
        <f t="shared" si="18"/>
        <v>1.8839935351272078E-3</v>
      </c>
      <c r="AB22" s="39">
        <f t="shared" si="7"/>
        <v>682322.28620839946</v>
      </c>
      <c r="AC22" s="40">
        <f t="shared" si="8"/>
        <v>2513340.1195158963</v>
      </c>
      <c r="AD22" s="40">
        <f t="shared" si="19"/>
        <v>2471810.8200974748</v>
      </c>
      <c r="AE22" s="40">
        <f t="shared" si="20"/>
        <v>5667473.2258217707</v>
      </c>
      <c r="AF22" s="41">
        <f t="shared" si="21"/>
        <v>1.0799251737976551E-3</v>
      </c>
    </row>
    <row r="23" spans="1:32">
      <c r="A23" s="133" t="s">
        <v>170</v>
      </c>
      <c r="B23" s="4" t="s">
        <v>10</v>
      </c>
      <c r="C23" s="35">
        <v>10046865</v>
      </c>
      <c r="D23" s="35">
        <v>1281029</v>
      </c>
      <c r="E23" s="37">
        <f t="shared" si="0"/>
        <v>0.12750534619505688</v>
      </c>
      <c r="F23" s="38">
        <f t="shared" si="9"/>
        <v>163338.04613090752</v>
      </c>
      <c r="G23" s="87">
        <f t="shared" si="1"/>
        <v>8.6299212114764997E-5</v>
      </c>
      <c r="H23" s="33">
        <v>40903</v>
      </c>
      <c r="I23" s="81">
        <f t="shared" si="2"/>
        <v>7.0712092886401146E-3</v>
      </c>
      <c r="J23" s="34">
        <f t="shared" si="10"/>
        <v>6.0105278953440974E-3</v>
      </c>
      <c r="K23" s="35">
        <v>7068.3</v>
      </c>
      <c r="L23" s="78">
        <f t="shared" si="3"/>
        <v>0.11017295234770028</v>
      </c>
      <c r="M23" s="36">
        <f t="shared" si="11"/>
        <v>1.6525942852155039E-2</v>
      </c>
      <c r="N23" s="87">
        <f t="shared" si="12"/>
        <v>2.2536470747499135E-2</v>
      </c>
      <c r="O23" s="220">
        <v>23646</v>
      </c>
      <c r="P23" s="220">
        <v>15246</v>
      </c>
      <c r="Q23" s="221">
        <v>2.0430424666000002</v>
      </c>
      <c r="R23" s="222">
        <f t="shared" si="13"/>
        <v>1.4174901888592301E-2</v>
      </c>
      <c r="S23" s="223">
        <f t="shared" si="4"/>
        <v>2.8959926518282615E-2</v>
      </c>
      <c r="T23" s="223">
        <f t="shared" si="14"/>
        <v>1.5020281182520606E-2</v>
      </c>
      <c r="U23" s="220">
        <f t="shared" si="15"/>
        <v>16750694.16496218</v>
      </c>
      <c r="V23" s="222">
        <f t="shared" si="5"/>
        <v>1.5509641873278237</v>
      </c>
      <c r="W23" s="222">
        <f t="shared" si="16"/>
        <v>2.060960238205228E-2</v>
      </c>
      <c r="X23" s="220">
        <f t="shared" si="17"/>
        <v>4055988.2942292448</v>
      </c>
      <c r="Y23" s="35">
        <f t="shared" si="6"/>
        <v>20806682.459191427</v>
      </c>
      <c r="Z23" s="224">
        <f t="shared" si="18"/>
        <v>1.5858679362450355E-2</v>
      </c>
      <c r="AB23" s="39">
        <f t="shared" si="7"/>
        <v>226450.16800098532</v>
      </c>
      <c r="AC23" s="40">
        <f t="shared" si="8"/>
        <v>29567984.816209741</v>
      </c>
      <c r="AD23" s="40">
        <f t="shared" si="19"/>
        <v>20806682.459191423</v>
      </c>
      <c r="AE23" s="40">
        <f t="shared" si="20"/>
        <v>50601117.443402149</v>
      </c>
      <c r="AF23" s="41">
        <f t="shared" si="21"/>
        <v>9.6419371335447566E-3</v>
      </c>
    </row>
    <row r="24" spans="1:32">
      <c r="A24" s="133" t="s">
        <v>171</v>
      </c>
      <c r="B24" s="4" t="s">
        <v>136</v>
      </c>
      <c r="C24" s="35">
        <v>425436337.39000034</v>
      </c>
      <c r="D24" s="35">
        <v>103525907.23999999</v>
      </c>
      <c r="E24" s="37">
        <f t="shared" si="0"/>
        <v>0.24334053803471212</v>
      </c>
      <c r="F24" s="38">
        <f t="shared" si="9"/>
        <v>25192049.968313295</v>
      </c>
      <c r="G24" s="87">
        <f t="shared" si="1"/>
        <v>1.3310151035349285E-2</v>
      </c>
      <c r="H24" s="33">
        <v>397205</v>
      </c>
      <c r="I24" s="81">
        <f t="shared" si="2"/>
        <v>6.8667816186937305E-2</v>
      </c>
      <c r="J24" s="34">
        <f t="shared" si="10"/>
        <v>5.8367643758896706E-2</v>
      </c>
      <c r="K24" s="35">
        <v>1032</v>
      </c>
      <c r="L24" s="78">
        <f t="shared" si="3"/>
        <v>1.6085690593611857E-2</v>
      </c>
      <c r="M24" s="36">
        <f t="shared" si="11"/>
        <v>2.4128535890417784E-3</v>
      </c>
      <c r="N24" s="87">
        <f t="shared" si="12"/>
        <v>6.0780497347938486E-2</v>
      </c>
      <c r="O24" s="220">
        <v>49018</v>
      </c>
      <c r="P24" s="220">
        <v>87249</v>
      </c>
      <c r="Q24" s="221">
        <v>1.8532766358999999</v>
      </c>
      <c r="R24" s="222">
        <f t="shared" si="13"/>
        <v>8.1119376549769751E-2</v>
      </c>
      <c r="S24" s="223">
        <f t="shared" si="4"/>
        <v>0.15033664527846263</v>
      </c>
      <c r="T24" s="223">
        <f t="shared" si="14"/>
        <v>7.7973218705987155E-2</v>
      </c>
      <c r="U24" s="220">
        <f t="shared" si="15"/>
        <v>86956131.095710739</v>
      </c>
      <c r="V24" s="222">
        <f t="shared" si="5"/>
        <v>0.56181732741922541</v>
      </c>
      <c r="W24" s="222">
        <f t="shared" si="16"/>
        <v>7.4655700138420563E-3</v>
      </c>
      <c r="X24" s="220">
        <f t="shared" si="17"/>
        <v>1469230.896577684</v>
      </c>
      <c r="Y24" s="35">
        <f t="shared" si="6"/>
        <v>88425361.992288426</v>
      </c>
      <c r="Z24" s="224">
        <f t="shared" si="18"/>
        <v>6.7397071402165373E-2</v>
      </c>
      <c r="AB24" s="39">
        <f t="shared" si="7"/>
        <v>34925996.011007056</v>
      </c>
      <c r="AC24" s="40">
        <f t="shared" si="8"/>
        <v>79744377.140549019</v>
      </c>
      <c r="AD24" s="40">
        <f t="shared" si="19"/>
        <v>88425361.992288411</v>
      </c>
      <c r="AE24" s="40">
        <f t="shared" si="20"/>
        <v>203095735.14384449</v>
      </c>
      <c r="AF24" s="41">
        <f t="shared" si="21"/>
        <v>3.8699467705200614E-2</v>
      </c>
    </row>
    <row r="25" spans="1:32">
      <c r="A25" s="133" t="s">
        <v>172</v>
      </c>
      <c r="B25" s="4" t="s">
        <v>11</v>
      </c>
      <c r="C25" s="35">
        <v>5541859</v>
      </c>
      <c r="D25" s="35">
        <v>3566422</v>
      </c>
      <c r="E25" s="37">
        <f t="shared" si="0"/>
        <v>0.6435425368996216</v>
      </c>
      <c r="F25" s="38">
        <f t="shared" si="9"/>
        <v>2295144.2615346224</v>
      </c>
      <c r="G25" s="87">
        <f t="shared" si="1"/>
        <v>1.2126332238688545E-3</v>
      </c>
      <c r="H25" s="33">
        <v>5506</v>
      </c>
      <c r="I25" s="81">
        <f t="shared" si="2"/>
        <v>9.5186363697656574E-4</v>
      </c>
      <c r="J25" s="34">
        <f t="shared" si="10"/>
        <v>8.0908409143008091E-4</v>
      </c>
      <c r="K25" s="35">
        <v>1888.6</v>
      </c>
      <c r="L25" s="78">
        <f t="shared" si="3"/>
        <v>2.9437437262689294E-2</v>
      </c>
      <c r="M25" s="36">
        <f t="shared" si="11"/>
        <v>4.4156155894033936E-3</v>
      </c>
      <c r="N25" s="87">
        <f t="shared" si="12"/>
        <v>5.2246996808334749E-3</v>
      </c>
      <c r="O25" s="220">
        <v>2284</v>
      </c>
      <c r="P25" s="220">
        <v>950</v>
      </c>
      <c r="Q25" s="221">
        <v>2.0503201405999998</v>
      </c>
      <c r="R25" s="222">
        <f t="shared" si="13"/>
        <v>8.8325834934820178E-4</v>
      </c>
      <c r="S25" s="223">
        <f t="shared" si="4"/>
        <v>1.8109623830217289E-3</v>
      </c>
      <c r="T25" s="223">
        <f t="shared" si="14"/>
        <v>9.3926910300624043E-4</v>
      </c>
      <c r="U25" s="220">
        <f t="shared" si="15"/>
        <v>1047477.6931183664</v>
      </c>
      <c r="V25" s="222">
        <f t="shared" si="5"/>
        <v>2.4042105263157896</v>
      </c>
      <c r="W25" s="222">
        <f t="shared" si="16"/>
        <v>3.1947754432346431E-2</v>
      </c>
      <c r="X25" s="220">
        <f t="shared" si="17"/>
        <v>6287346.8203031002</v>
      </c>
      <c r="Y25" s="35">
        <f t="shared" si="6"/>
        <v>7334824.5134214666</v>
      </c>
      <c r="Z25" s="224">
        <f t="shared" si="18"/>
        <v>5.5905419024072688E-3</v>
      </c>
      <c r="AB25" s="39">
        <f t="shared" si="7"/>
        <v>3181964.1285195099</v>
      </c>
      <c r="AC25" s="40">
        <f t="shared" si="8"/>
        <v>6854837.3240421014</v>
      </c>
      <c r="AD25" s="40">
        <f t="shared" si="19"/>
        <v>7334824.5134214656</v>
      </c>
      <c r="AE25" s="40">
        <f t="shared" si="20"/>
        <v>17371625.965983078</v>
      </c>
      <c r="AF25" s="41">
        <f t="shared" si="21"/>
        <v>3.3101270077446139E-3</v>
      </c>
    </row>
    <row r="26" spans="1:32">
      <c r="A26" s="133" t="s">
        <v>173</v>
      </c>
      <c r="B26" s="4" t="s">
        <v>12</v>
      </c>
      <c r="C26" s="35">
        <v>449264751.14000052</v>
      </c>
      <c r="D26" s="35">
        <v>154603349.86000001</v>
      </c>
      <c r="E26" s="37">
        <f t="shared" si="0"/>
        <v>0.34412526125785975</v>
      </c>
      <c r="F26" s="38">
        <f t="shared" si="9"/>
        <v>53202918.161912799</v>
      </c>
      <c r="G26" s="87">
        <f t="shared" si="1"/>
        <v>2.8109617008027853E-2</v>
      </c>
      <c r="H26" s="33">
        <v>481213</v>
      </c>
      <c r="I26" s="81">
        <f t="shared" si="2"/>
        <v>8.3190911067999293E-2</v>
      </c>
      <c r="J26" s="34">
        <f t="shared" si="10"/>
        <v>7.0712274407799397E-2</v>
      </c>
      <c r="K26" s="35">
        <v>149.4</v>
      </c>
      <c r="L26" s="78">
        <f t="shared" si="3"/>
        <v>2.3286842777961352E-3</v>
      </c>
      <c r="M26" s="36">
        <f t="shared" si="11"/>
        <v>3.4930264166942025E-4</v>
      </c>
      <c r="N26" s="87">
        <f t="shared" si="12"/>
        <v>7.1061577049468819E-2</v>
      </c>
      <c r="O26" s="220">
        <v>95635</v>
      </c>
      <c r="P26" s="220">
        <v>113990</v>
      </c>
      <c r="Q26" s="221">
        <v>1.9916235985999999</v>
      </c>
      <c r="R26" s="222">
        <f t="shared" si="13"/>
        <v>0.10598170446547529</v>
      </c>
      <c r="S26" s="223">
        <f t="shared" si="4"/>
        <v>0.21107566363329158</v>
      </c>
      <c r="T26" s="223">
        <f t="shared" si="14"/>
        <v>0.10947596212157762</v>
      </c>
      <c r="U26" s="220">
        <f t="shared" si="15"/>
        <v>122088151.18904416</v>
      </c>
      <c r="V26" s="222">
        <f t="shared" si="5"/>
        <v>0.83897710325467145</v>
      </c>
      <c r="W26" s="222">
        <f t="shared" si="16"/>
        <v>1.1148538855378512E-2</v>
      </c>
      <c r="X26" s="220">
        <f t="shared" si="17"/>
        <v>2194042.4786920301</v>
      </c>
      <c r="Y26" s="35">
        <f t="shared" si="6"/>
        <v>124282193.66773619</v>
      </c>
      <c r="Z26" s="224">
        <f t="shared" si="18"/>
        <v>9.4726848631647723E-2</v>
      </c>
      <c r="AB26" s="39">
        <f t="shared" si="7"/>
        <v>73759972.28626141</v>
      </c>
      <c r="AC26" s="40">
        <f t="shared" si="8"/>
        <v>93233215.384790286</v>
      </c>
      <c r="AD26" s="40">
        <f t="shared" si="19"/>
        <v>124282193.66773616</v>
      </c>
      <c r="AE26" s="40">
        <f t="shared" si="20"/>
        <v>291275381.33878785</v>
      </c>
      <c r="AF26" s="41">
        <f t="shared" si="21"/>
        <v>5.5501914924293072E-2</v>
      </c>
    </row>
    <row r="27" spans="1:32">
      <c r="A27" s="133" t="s">
        <v>174</v>
      </c>
      <c r="B27" s="4" t="s">
        <v>137</v>
      </c>
      <c r="C27" s="35">
        <v>12500507</v>
      </c>
      <c r="D27" s="35">
        <v>4608992</v>
      </c>
      <c r="E27" s="37">
        <f t="shared" si="0"/>
        <v>0.36870440534931903</v>
      </c>
      <c r="F27" s="38">
        <f t="shared" si="9"/>
        <v>1699355.6546197687</v>
      </c>
      <c r="G27" s="87">
        <f t="shared" si="1"/>
        <v>8.9784993496813009E-4</v>
      </c>
      <c r="H27" s="33">
        <v>14109</v>
      </c>
      <c r="I27" s="81">
        <f t="shared" si="2"/>
        <v>2.4391289600621804E-3</v>
      </c>
      <c r="J27" s="34">
        <f t="shared" si="10"/>
        <v>2.0732596160528533E-3</v>
      </c>
      <c r="K27" s="35">
        <v>2478.8000000000002</v>
      </c>
      <c r="L27" s="78">
        <f t="shared" si="3"/>
        <v>3.8636831243648327E-2</v>
      </c>
      <c r="M27" s="36">
        <f t="shared" si="11"/>
        <v>5.7955246865472486E-3</v>
      </c>
      <c r="N27" s="87">
        <f t="shared" si="12"/>
        <v>7.8687843026001014E-3</v>
      </c>
      <c r="O27" s="220">
        <v>5621</v>
      </c>
      <c r="P27" s="220">
        <v>1660</v>
      </c>
      <c r="Q27" s="221">
        <v>2.1173054283999999</v>
      </c>
      <c r="R27" s="222">
        <f t="shared" si="13"/>
        <v>1.543377747282121E-3</v>
      </c>
      <c r="S27" s="223">
        <f t="shared" si="4"/>
        <v>3.2678020823921979E-3</v>
      </c>
      <c r="T27" s="223">
        <f t="shared" si="14"/>
        <v>1.6948698435187855E-3</v>
      </c>
      <c r="U27" s="220">
        <f t="shared" si="15"/>
        <v>1890127.4918367553</v>
      </c>
      <c r="V27" s="222">
        <f t="shared" si="5"/>
        <v>3.3861445783132531</v>
      </c>
      <c r="W27" s="222">
        <f t="shared" si="16"/>
        <v>4.499594119411314E-2</v>
      </c>
      <c r="X27" s="220">
        <f t="shared" si="17"/>
        <v>8855241.7163604163</v>
      </c>
      <c r="Y27" s="35">
        <f t="shared" si="6"/>
        <v>10745369.208197171</v>
      </c>
      <c r="Z27" s="224">
        <f t="shared" si="18"/>
        <v>8.1900305461079358E-3</v>
      </c>
      <c r="AB27" s="39">
        <f t="shared" si="7"/>
        <v>2355969.0016963771</v>
      </c>
      <c r="AC27" s="40">
        <f t="shared" si="8"/>
        <v>10323892.209570037</v>
      </c>
      <c r="AD27" s="40">
        <f t="shared" si="19"/>
        <v>10745369.208197167</v>
      </c>
      <c r="AE27" s="40">
        <f t="shared" si="20"/>
        <v>23425230.419463582</v>
      </c>
      <c r="AF27" s="41">
        <f t="shared" si="21"/>
        <v>4.4636286796610756E-3</v>
      </c>
    </row>
    <row r="28" spans="1:32">
      <c r="A28" s="133" t="s">
        <v>175</v>
      </c>
      <c r="B28" s="4" t="s">
        <v>13</v>
      </c>
      <c r="C28" s="35">
        <v>796636</v>
      </c>
      <c r="D28" s="35">
        <v>246797</v>
      </c>
      <c r="E28" s="37">
        <f t="shared" si="0"/>
        <v>0.30979895460411028</v>
      </c>
      <c r="F28" s="38">
        <f t="shared" si="9"/>
        <v>76457.452599430602</v>
      </c>
      <c r="G28" s="87">
        <f t="shared" si="1"/>
        <v>4.0396086986033256E-5</v>
      </c>
      <c r="H28" s="33">
        <v>1808</v>
      </c>
      <c r="I28" s="81">
        <f t="shared" si="2"/>
        <v>3.1256256005332924E-4</v>
      </c>
      <c r="J28" s="34">
        <f t="shared" si="10"/>
        <v>2.6567817604532983E-4</v>
      </c>
      <c r="K28" s="35">
        <v>387.9</v>
      </c>
      <c r="L28" s="78">
        <f t="shared" si="3"/>
        <v>6.0461621911453867E-3</v>
      </c>
      <c r="M28" s="36">
        <f t="shared" si="11"/>
        <v>9.0692432867180801E-4</v>
      </c>
      <c r="N28" s="87">
        <f t="shared" si="12"/>
        <v>1.1726025047171379E-3</v>
      </c>
      <c r="O28" s="220">
        <v>196</v>
      </c>
      <c r="P28" s="220">
        <v>185</v>
      </c>
      <c r="Q28" s="221">
        <v>1.7757863003000001</v>
      </c>
      <c r="R28" s="222">
        <f t="shared" si="13"/>
        <v>1.7200294171517615E-4</v>
      </c>
      <c r="S28" s="223">
        <f t="shared" si="4"/>
        <v>3.054404675091092E-4</v>
      </c>
      <c r="T28" s="223">
        <f t="shared" si="14"/>
        <v>1.5841896917835949E-4</v>
      </c>
      <c r="U28" s="220">
        <f t="shared" si="15"/>
        <v>176669.64222503026</v>
      </c>
      <c r="V28" s="222">
        <f t="shared" si="5"/>
        <v>1.0594594594594595</v>
      </c>
      <c r="W28" s="222">
        <f t="shared" si="16"/>
        <v>1.4078363883426199E-2</v>
      </c>
      <c r="X28" s="220">
        <f t="shared" si="17"/>
        <v>2770634.6805993216</v>
      </c>
      <c r="Y28" s="35">
        <f t="shared" si="6"/>
        <v>2947304.322824352</v>
      </c>
      <c r="Z28" s="224">
        <f t="shared" si="18"/>
        <v>2.246410706315535E-3</v>
      </c>
      <c r="AB28" s="39">
        <f t="shared" si="7"/>
        <v>105999.81692074522</v>
      </c>
      <c r="AC28" s="40">
        <f t="shared" si="8"/>
        <v>1538461.5205898345</v>
      </c>
      <c r="AD28" s="40">
        <f t="shared" si="19"/>
        <v>2947304.322824351</v>
      </c>
      <c r="AE28" s="40">
        <f t="shared" si="20"/>
        <v>4591765.6603349308</v>
      </c>
      <c r="AF28" s="41">
        <f t="shared" si="21"/>
        <v>8.7495134625118496E-4</v>
      </c>
    </row>
    <row r="29" spans="1:32">
      <c r="A29" s="133" t="s">
        <v>176</v>
      </c>
      <c r="B29" s="4" t="s">
        <v>14</v>
      </c>
      <c r="C29" s="35">
        <v>1746864</v>
      </c>
      <c r="D29" s="35">
        <v>165744</v>
      </c>
      <c r="E29" s="37">
        <f t="shared" si="0"/>
        <v>9.4880883686423209E-2</v>
      </c>
      <c r="F29" s="38">
        <f t="shared" si="9"/>
        <v>15725.937185722529</v>
      </c>
      <c r="G29" s="87">
        <f t="shared" si="1"/>
        <v>8.3087561106642621E-6</v>
      </c>
      <c r="H29" s="33">
        <v>6282</v>
      </c>
      <c r="I29" s="81">
        <f t="shared" si="2"/>
        <v>1.0860165941675964E-3</v>
      </c>
      <c r="J29" s="34">
        <f t="shared" si="10"/>
        <v>9.2311410504245688E-4</v>
      </c>
      <c r="K29" s="35">
        <v>1306.7</v>
      </c>
      <c r="L29" s="78">
        <f t="shared" si="3"/>
        <v>2.0367414630496718E-2</v>
      </c>
      <c r="M29" s="36">
        <f t="shared" si="11"/>
        <v>3.0551121945745076E-3</v>
      </c>
      <c r="N29" s="87">
        <f t="shared" si="12"/>
        <v>3.9782262996169646E-3</v>
      </c>
      <c r="O29" s="220">
        <v>3611</v>
      </c>
      <c r="P29" s="220">
        <v>3897</v>
      </c>
      <c r="Q29" s="221">
        <v>2.6101222018999999</v>
      </c>
      <c r="R29" s="222">
        <f t="shared" si="13"/>
        <v>3.6232187235894133E-3</v>
      </c>
      <c r="S29" s="223">
        <f t="shared" si="4"/>
        <v>9.4570436327805069E-3</v>
      </c>
      <c r="T29" s="223">
        <f t="shared" si="14"/>
        <v>4.9049659856717437E-3</v>
      </c>
      <c r="U29" s="220">
        <f t="shared" si="15"/>
        <v>5470043.078230964</v>
      </c>
      <c r="V29" s="222">
        <f t="shared" si="5"/>
        <v>0.92661021298434698</v>
      </c>
      <c r="W29" s="222">
        <f t="shared" si="16"/>
        <v>1.2313029668118099E-2</v>
      </c>
      <c r="X29" s="220">
        <f t="shared" si="17"/>
        <v>2423215.3185000601</v>
      </c>
      <c r="Y29" s="35">
        <f t="shared" si="6"/>
        <v>7893258.3967310246</v>
      </c>
      <c r="Z29" s="224">
        <f t="shared" si="18"/>
        <v>6.0161755380386955E-3</v>
      </c>
      <c r="AB29" s="39">
        <f t="shared" si="7"/>
        <v>21802.275722251059</v>
      </c>
      <c r="AC29" s="40">
        <f t="shared" si="8"/>
        <v>5219456.770336315</v>
      </c>
      <c r="AD29" s="40">
        <f t="shared" si="19"/>
        <v>7893258.3967310227</v>
      </c>
      <c r="AE29" s="40">
        <f t="shared" si="20"/>
        <v>13134517.442789588</v>
      </c>
      <c r="AF29" s="41">
        <f t="shared" si="21"/>
        <v>2.5027548374692474E-3</v>
      </c>
    </row>
    <row r="30" spans="1:32">
      <c r="A30" s="133" t="s">
        <v>177</v>
      </c>
      <c r="B30" s="4" t="s">
        <v>15</v>
      </c>
      <c r="C30" s="35">
        <v>63133792</v>
      </c>
      <c r="D30" s="35">
        <v>12472493</v>
      </c>
      <c r="E30" s="37">
        <f t="shared" si="0"/>
        <v>0.1975565320074549</v>
      </c>
      <c r="F30" s="38">
        <f t="shared" si="9"/>
        <v>2464022.4625672572</v>
      </c>
      <c r="G30" s="87">
        <f t="shared" si="1"/>
        <v>1.301859561747262E-3</v>
      </c>
      <c r="H30" s="33">
        <v>102149</v>
      </c>
      <c r="I30" s="81">
        <f t="shared" si="2"/>
        <v>1.7659266010446643E-2</v>
      </c>
      <c r="J30" s="34">
        <f t="shared" si="10"/>
        <v>1.5010376108879647E-2</v>
      </c>
      <c r="K30" s="35">
        <v>184.5</v>
      </c>
      <c r="L30" s="78">
        <f t="shared" si="3"/>
        <v>2.8757848008928175E-3</v>
      </c>
      <c r="M30" s="36">
        <f t="shared" si="11"/>
        <v>4.3136772013392259E-4</v>
      </c>
      <c r="N30" s="87">
        <f t="shared" si="12"/>
        <v>1.544174382901357E-2</v>
      </c>
      <c r="O30" s="220">
        <v>12989</v>
      </c>
      <c r="P30" s="220">
        <v>23008</v>
      </c>
      <c r="Q30" s="221">
        <v>1.8972127424</v>
      </c>
      <c r="R30" s="222">
        <f t="shared" si="13"/>
        <v>2.1391587475582556E-2</v>
      </c>
      <c r="S30" s="223">
        <f t="shared" si="4"/>
        <v>4.0584392338839474E-2</v>
      </c>
      <c r="T30" s="223">
        <f t="shared" si="14"/>
        <v>2.1049396798927165E-2</v>
      </c>
      <c r="U30" s="220">
        <f t="shared" si="15"/>
        <v>23474394.643562403</v>
      </c>
      <c r="V30" s="222">
        <f t="shared" si="5"/>
        <v>0.56454276773296241</v>
      </c>
      <c r="W30" s="222">
        <f t="shared" si="16"/>
        <v>7.5017863505189922E-3</v>
      </c>
      <c r="X30" s="220">
        <f t="shared" si="17"/>
        <v>1476358.3042247833</v>
      </c>
      <c r="Y30" s="35">
        <f t="shared" si="6"/>
        <v>24950752.947787184</v>
      </c>
      <c r="Z30" s="224">
        <f t="shared" si="18"/>
        <v>1.9017255231665933E-2</v>
      </c>
      <c r="AB30" s="39">
        <f t="shared" si="7"/>
        <v>3416095.109643741</v>
      </c>
      <c r="AC30" s="40">
        <f t="shared" si="8"/>
        <v>20259660.538140845</v>
      </c>
      <c r="AD30" s="40">
        <f t="shared" si="19"/>
        <v>24950752.947787177</v>
      </c>
      <c r="AE30" s="40">
        <f t="shared" si="20"/>
        <v>48626508.595571764</v>
      </c>
      <c r="AF30" s="41">
        <f t="shared" si="21"/>
        <v>9.2656795460435079E-3</v>
      </c>
    </row>
    <row r="31" spans="1:32">
      <c r="A31" s="133" t="s">
        <v>178</v>
      </c>
      <c r="B31" s="4" t="s">
        <v>16</v>
      </c>
      <c r="C31" s="35">
        <v>516795710.3599999</v>
      </c>
      <c r="D31" s="35">
        <v>210861820.24000001</v>
      </c>
      <c r="E31" s="37">
        <f t="shared" si="0"/>
        <v>0.40801774475471875</v>
      </c>
      <c r="F31" s="38">
        <f t="shared" si="9"/>
        <v>86035364.349199712</v>
      </c>
      <c r="G31" s="87">
        <f t="shared" si="1"/>
        <v>4.5456550590742786E-2</v>
      </c>
      <c r="H31" s="33">
        <v>643143</v>
      </c>
      <c r="I31" s="81">
        <f t="shared" si="2"/>
        <v>0.11118496823029775</v>
      </c>
      <c r="J31" s="34">
        <f t="shared" si="10"/>
        <v>9.4507222995753079E-2</v>
      </c>
      <c r="K31" s="35">
        <v>118.4</v>
      </c>
      <c r="L31" s="78">
        <f t="shared" si="3"/>
        <v>1.8454900836081822E-3</v>
      </c>
      <c r="M31" s="36">
        <f t="shared" si="11"/>
        <v>2.7682351254122733E-4</v>
      </c>
      <c r="N31" s="87">
        <f t="shared" si="12"/>
        <v>9.4784046508294306E-2</v>
      </c>
      <c r="O31" s="220">
        <v>113831</v>
      </c>
      <c r="P31" s="220">
        <v>95688</v>
      </c>
      <c r="Q31" s="221">
        <v>1.8797706219999999</v>
      </c>
      <c r="R31" s="222">
        <f t="shared" si="13"/>
        <v>8.8965499928874453E-2</v>
      </c>
      <c r="S31" s="223">
        <f t="shared" si="4"/>
        <v>0.16723473313784129</v>
      </c>
      <c r="T31" s="223">
        <f t="shared" si="14"/>
        <v>8.6737537597976422E-2</v>
      </c>
      <c r="U31" s="220">
        <f t="shared" si="15"/>
        <v>96730144.21437034</v>
      </c>
      <c r="V31" s="222">
        <f t="shared" si="5"/>
        <v>1.1896058021904523</v>
      </c>
      <c r="W31" s="222">
        <f t="shared" si="16"/>
        <v>1.5807781233665195E-2</v>
      </c>
      <c r="X31" s="220">
        <f t="shared" si="17"/>
        <v>3110985.5713333827</v>
      </c>
      <c r="Y31" s="35">
        <f t="shared" si="6"/>
        <v>99841129.785703719</v>
      </c>
      <c r="Z31" s="224">
        <f t="shared" si="18"/>
        <v>7.6098074143329711E-2</v>
      </c>
      <c r="AB31" s="39">
        <f t="shared" si="7"/>
        <v>119278534.13458736</v>
      </c>
      <c r="AC31" s="40">
        <f t="shared" si="8"/>
        <v>124357237.62502453</v>
      </c>
      <c r="AD31" s="40">
        <f t="shared" si="19"/>
        <v>99841129.785703704</v>
      </c>
      <c r="AE31" s="40">
        <f t="shared" si="20"/>
        <v>343476901.54531562</v>
      </c>
      <c r="AF31" s="41">
        <f t="shared" si="21"/>
        <v>6.5448805458277415E-2</v>
      </c>
    </row>
    <row r="32" spans="1:32">
      <c r="A32" s="133" t="s">
        <v>179</v>
      </c>
      <c r="B32" s="4" t="s">
        <v>138</v>
      </c>
      <c r="C32" s="35">
        <v>997290</v>
      </c>
      <c r="D32" s="35">
        <v>297293.69</v>
      </c>
      <c r="E32" s="37">
        <f t="shared" si="0"/>
        <v>0.29810154518745802</v>
      </c>
      <c r="F32" s="38">
        <f t="shared" si="9"/>
        <v>88623.708363481142</v>
      </c>
      <c r="G32" s="87">
        <f t="shared" si="1"/>
        <v>4.6824095105971246E-5</v>
      </c>
      <c r="H32" s="33">
        <v>1959</v>
      </c>
      <c r="I32" s="81">
        <f t="shared" si="2"/>
        <v>3.3866706589849116E-4</v>
      </c>
      <c r="J32" s="34">
        <f t="shared" si="10"/>
        <v>2.8786700601371749E-4</v>
      </c>
      <c r="K32" s="35">
        <v>496.6</v>
      </c>
      <c r="L32" s="78">
        <f t="shared" si="3"/>
        <v>7.7404592527012097E-3</v>
      </c>
      <c r="M32" s="36">
        <f t="shared" si="11"/>
        <v>1.1610688879051814E-3</v>
      </c>
      <c r="N32" s="87">
        <f t="shared" si="12"/>
        <v>1.4489358939188989E-3</v>
      </c>
      <c r="O32" s="220">
        <v>188</v>
      </c>
      <c r="P32" s="220">
        <v>192</v>
      </c>
      <c r="Q32" s="221">
        <v>1.9505591721</v>
      </c>
      <c r="R32" s="222">
        <f t="shared" si="13"/>
        <v>1.7851116113142606E-4</v>
      </c>
      <c r="S32" s="223">
        <f t="shared" si="4"/>
        <v>3.4819658266712413E-4</v>
      </c>
      <c r="T32" s="223">
        <f t="shared" si="14"/>
        <v>1.8059474616246836E-4</v>
      </c>
      <c r="U32" s="220">
        <f t="shared" si="15"/>
        <v>201400.18179465496</v>
      </c>
      <c r="V32" s="222">
        <f t="shared" si="5"/>
        <v>0.97916666666666663</v>
      </c>
      <c r="W32" s="222">
        <f t="shared" si="16"/>
        <v>1.3011413049148681E-2</v>
      </c>
      <c r="X32" s="220">
        <f t="shared" si="17"/>
        <v>2560657.7963234587</v>
      </c>
      <c r="Y32" s="35">
        <f t="shared" si="6"/>
        <v>2762057.9781181137</v>
      </c>
      <c r="Z32" s="224">
        <f t="shared" si="18"/>
        <v>2.1052174916103999E-3</v>
      </c>
      <c r="AB32" s="39">
        <f t="shared" si="7"/>
        <v>122866.9873502492</v>
      </c>
      <c r="AC32" s="40">
        <f t="shared" si="8"/>
        <v>1901012.5849367725</v>
      </c>
      <c r="AD32" s="40">
        <f t="shared" si="19"/>
        <v>2762057.9781181132</v>
      </c>
      <c r="AE32" s="40">
        <f t="shared" si="20"/>
        <v>4785937.5504051354</v>
      </c>
      <c r="AF32" s="41">
        <f t="shared" si="21"/>
        <v>9.1195039393531061E-4</v>
      </c>
    </row>
    <row r="33" spans="1:32">
      <c r="A33" s="133" t="s">
        <v>180</v>
      </c>
      <c r="B33" s="4" t="s">
        <v>17</v>
      </c>
      <c r="C33" s="35">
        <v>2347113</v>
      </c>
      <c r="D33" s="35">
        <v>539788</v>
      </c>
      <c r="E33" s="37">
        <f t="shared" si="0"/>
        <v>0.22997955360479022</v>
      </c>
      <c r="F33" s="38">
        <f t="shared" si="9"/>
        <v>124140.20328122251</v>
      </c>
      <c r="G33" s="87">
        <f t="shared" si="1"/>
        <v>6.5589138530224345E-5</v>
      </c>
      <c r="H33" s="33">
        <v>16086</v>
      </c>
      <c r="I33" s="81">
        <f t="shared" si="2"/>
        <v>2.7809078213594327E-3</v>
      </c>
      <c r="J33" s="34">
        <f t="shared" si="10"/>
        <v>2.3637716481555177E-3</v>
      </c>
      <c r="K33" s="35">
        <v>170.6</v>
      </c>
      <c r="L33" s="78">
        <f t="shared" si="3"/>
        <v>2.6591267589827351E-3</v>
      </c>
      <c r="M33" s="36">
        <f t="shared" si="11"/>
        <v>3.9886901384741024E-4</v>
      </c>
      <c r="N33" s="87">
        <f t="shared" si="12"/>
        <v>2.762640662002928E-3</v>
      </c>
      <c r="O33" s="220">
        <v>3006</v>
      </c>
      <c r="P33" s="220">
        <v>3272</v>
      </c>
      <c r="Q33" s="221">
        <v>1.6415123341</v>
      </c>
      <c r="R33" s="222">
        <f t="shared" si="13"/>
        <v>3.0421277042813858E-3</v>
      </c>
      <c r="S33" s="223">
        <f t="shared" si="4"/>
        <v>4.9936901484852123E-3</v>
      </c>
      <c r="T33" s="223">
        <f t="shared" si="14"/>
        <v>2.5900145195906737E-3</v>
      </c>
      <c r="U33" s="220">
        <f t="shared" si="15"/>
        <v>2888397.3990421868</v>
      </c>
      <c r="V33" s="222">
        <f t="shared" si="5"/>
        <v>0.91870415647921755</v>
      </c>
      <c r="W33" s="222">
        <f t="shared" si="16"/>
        <v>1.2207971999919139E-2</v>
      </c>
      <c r="X33" s="220">
        <f t="shared" si="17"/>
        <v>2402539.8748629191</v>
      </c>
      <c r="Y33" s="35">
        <f t="shared" si="6"/>
        <v>5290937.2739051059</v>
      </c>
      <c r="Z33" s="224">
        <f t="shared" si="18"/>
        <v>4.0327081416399423E-3</v>
      </c>
      <c r="AB33" s="39">
        <f t="shared" si="7"/>
        <v>172106.68643715285</v>
      </c>
      <c r="AC33" s="40">
        <f t="shared" si="8"/>
        <v>3624601.1215314553</v>
      </c>
      <c r="AD33" s="40">
        <f t="shared" si="19"/>
        <v>5290937.273905105</v>
      </c>
      <c r="AE33" s="40">
        <f t="shared" si="20"/>
        <v>9087645.0818737131</v>
      </c>
      <c r="AF33" s="41">
        <f t="shared" si="21"/>
        <v>1.73163177017583E-3</v>
      </c>
    </row>
    <row r="34" spans="1:32">
      <c r="A34" s="133" t="s">
        <v>181</v>
      </c>
      <c r="B34" s="4" t="s">
        <v>18</v>
      </c>
      <c r="C34" s="35">
        <v>702996</v>
      </c>
      <c r="D34" s="35">
        <v>419888</v>
      </c>
      <c r="E34" s="37">
        <f t="shared" si="0"/>
        <v>0.597283626080376</v>
      </c>
      <c r="F34" s="38">
        <f t="shared" si="9"/>
        <v>250792.22718763692</v>
      </c>
      <c r="G34" s="87">
        <f t="shared" si="1"/>
        <v>1.3250539065132603E-4</v>
      </c>
      <c r="H34" s="33">
        <v>1386</v>
      </c>
      <c r="I34" s="81">
        <f t="shared" si="2"/>
        <v>2.3960824570459864E-4</v>
      </c>
      <c r="J34" s="34">
        <f t="shared" si="10"/>
        <v>2.0366700884890884E-4</v>
      </c>
      <c r="K34" s="35">
        <v>443.2</v>
      </c>
      <c r="L34" s="78">
        <f t="shared" si="3"/>
        <v>6.9081182859387349E-3</v>
      </c>
      <c r="M34" s="36">
        <f t="shared" si="11"/>
        <v>1.0362177428908102E-3</v>
      </c>
      <c r="N34" s="87">
        <f t="shared" si="12"/>
        <v>1.239884751739719E-3</v>
      </c>
      <c r="O34" s="220">
        <v>237</v>
      </c>
      <c r="P34" s="220">
        <v>131</v>
      </c>
      <c r="Q34" s="221">
        <v>2.2584083591000002</v>
      </c>
      <c r="R34" s="222">
        <f t="shared" si="13"/>
        <v>1.2179667764696256E-4</v>
      </c>
      <c r="S34" s="223">
        <f t="shared" si="4"/>
        <v>2.7506663490850839E-4</v>
      </c>
      <c r="T34" s="223">
        <f t="shared" si="14"/>
        <v>1.426653550949875E-4</v>
      </c>
      <c r="U34" s="220">
        <f t="shared" si="15"/>
        <v>159101.1314696862</v>
      </c>
      <c r="V34" s="222">
        <f t="shared" si="5"/>
        <v>1.8091603053435115</v>
      </c>
      <c r="W34" s="222">
        <f t="shared" si="16"/>
        <v>2.4040577366755789E-2</v>
      </c>
      <c r="X34" s="220">
        <f t="shared" si="17"/>
        <v>4731207.2585635316</v>
      </c>
      <c r="Y34" s="35">
        <f t="shared" si="6"/>
        <v>4890308.3900332181</v>
      </c>
      <c r="Z34" s="224">
        <f t="shared" si="18"/>
        <v>3.7273521568441073E-3</v>
      </c>
      <c r="AB34" s="39">
        <f t="shared" si="7"/>
        <v>347695.73485938285</v>
      </c>
      <c r="AC34" s="40">
        <f t="shared" si="8"/>
        <v>1626736.2323072809</v>
      </c>
      <c r="AD34" s="40">
        <f t="shared" si="19"/>
        <v>4890308.3900332171</v>
      </c>
      <c r="AE34" s="40">
        <f t="shared" si="20"/>
        <v>6864740.3571998812</v>
      </c>
      <c r="AF34" s="41">
        <f t="shared" si="21"/>
        <v>1.3080619224716198E-3</v>
      </c>
    </row>
    <row r="35" spans="1:32">
      <c r="A35" s="133" t="s">
        <v>182</v>
      </c>
      <c r="B35" s="4" t="s">
        <v>19</v>
      </c>
      <c r="C35" s="35">
        <v>1978005</v>
      </c>
      <c r="D35" s="35">
        <v>656691</v>
      </c>
      <c r="E35" s="37">
        <f t="shared" si="0"/>
        <v>0.33199663297109966</v>
      </c>
      <c r="F35" s="38">
        <f t="shared" si="9"/>
        <v>218019.2009024244</v>
      </c>
      <c r="G35" s="87">
        <f t="shared" si="1"/>
        <v>1.1518985141214846E-4</v>
      </c>
      <c r="H35" s="33">
        <v>7026</v>
      </c>
      <c r="I35" s="81">
        <f t="shared" si="2"/>
        <v>1.2146374706497186E-3</v>
      </c>
      <c r="J35" s="34">
        <f t="shared" si="10"/>
        <v>1.0324418500522608E-3</v>
      </c>
      <c r="K35" s="35">
        <v>127.8</v>
      </c>
      <c r="L35" s="78">
        <f t="shared" si="3"/>
        <v>1.9920070328135614E-3</v>
      </c>
      <c r="M35" s="36">
        <f t="shared" si="11"/>
        <v>2.9880105492203422E-4</v>
      </c>
      <c r="N35" s="87">
        <f t="shared" si="12"/>
        <v>1.331242904974295E-3</v>
      </c>
      <c r="O35" s="220">
        <v>2843</v>
      </c>
      <c r="P35" s="220">
        <v>1571</v>
      </c>
      <c r="Q35" s="221">
        <v>1.4705313694</v>
      </c>
      <c r="R35" s="222">
        <f t="shared" si="13"/>
        <v>1.4606303861326581E-3</v>
      </c>
      <c r="S35" s="223">
        <f t="shared" si="4"/>
        <v>2.1479028019069082E-3</v>
      </c>
      <c r="T35" s="223">
        <f t="shared" si="14"/>
        <v>1.1140257561426585E-3</v>
      </c>
      <c r="U35" s="220">
        <f t="shared" si="15"/>
        <v>1242367.2038012336</v>
      </c>
      <c r="V35" s="222">
        <f t="shared" si="5"/>
        <v>1.8096753660089115</v>
      </c>
      <c r="W35" s="222">
        <f t="shared" si="16"/>
        <v>2.4047421622479592E-2</v>
      </c>
      <c r="X35" s="220">
        <f t="shared" si="17"/>
        <v>4732554.2142487429</v>
      </c>
      <c r="Y35" s="35">
        <f t="shared" si="6"/>
        <v>5974921.4180499762</v>
      </c>
      <c r="Z35" s="224">
        <f t="shared" si="18"/>
        <v>4.5540351360931972E-3</v>
      </c>
      <c r="AB35" s="39">
        <f t="shared" si="7"/>
        <v>302259.55214516603</v>
      </c>
      <c r="AC35" s="40">
        <f t="shared" si="8"/>
        <v>1746598.6774053746</v>
      </c>
      <c r="AD35" s="40">
        <f t="shared" si="19"/>
        <v>5974921.4180499753</v>
      </c>
      <c r="AE35" s="40">
        <f t="shared" si="20"/>
        <v>8023779.6476005157</v>
      </c>
      <c r="AF35" s="41">
        <f t="shared" si="21"/>
        <v>1.5289144359729476E-3</v>
      </c>
    </row>
    <row r="36" spans="1:32">
      <c r="A36" s="133" t="s">
        <v>183</v>
      </c>
      <c r="B36" s="4" t="s">
        <v>20</v>
      </c>
      <c r="C36" s="35">
        <v>579083</v>
      </c>
      <c r="D36" s="35">
        <v>129046</v>
      </c>
      <c r="E36" s="37">
        <f t="shared" si="0"/>
        <v>0.22284542975704691</v>
      </c>
      <c r="F36" s="38">
        <f t="shared" si="9"/>
        <v>28757.311328427877</v>
      </c>
      <c r="G36" s="87">
        <f t="shared" si="1"/>
        <v>1.5193847171364735E-5</v>
      </c>
      <c r="H36" s="33">
        <v>3298</v>
      </c>
      <c r="I36" s="81">
        <f t="shared" si="2"/>
        <v>5.7015006806188052E-4</v>
      </c>
      <c r="J36" s="34">
        <f t="shared" si="10"/>
        <v>4.8462755785259843E-4</v>
      </c>
      <c r="K36" s="35">
        <v>560.5</v>
      </c>
      <c r="L36" s="78">
        <f t="shared" si="3"/>
        <v>8.7364627691079895E-3</v>
      </c>
      <c r="M36" s="36">
        <f t="shared" si="11"/>
        <v>1.3104694153661983E-3</v>
      </c>
      <c r="N36" s="87">
        <f t="shared" si="12"/>
        <v>1.7950969732187967E-3</v>
      </c>
      <c r="O36" s="220">
        <v>2022</v>
      </c>
      <c r="P36" s="220">
        <v>1144</v>
      </c>
      <c r="Q36" s="221">
        <v>2.2004042460000002</v>
      </c>
      <c r="R36" s="222">
        <f t="shared" si="13"/>
        <v>1.0636290017414136E-3</v>
      </c>
      <c r="S36" s="223">
        <f t="shared" si="4"/>
        <v>2.3404137716005482E-3</v>
      </c>
      <c r="T36" s="223">
        <f t="shared" si="14"/>
        <v>1.2138730017388346E-3</v>
      </c>
      <c r="U36" s="220">
        <f t="shared" si="15"/>
        <v>1353717.3612231696</v>
      </c>
      <c r="V36" s="222">
        <f t="shared" si="5"/>
        <v>1.7674825174825175</v>
      </c>
      <c r="W36" s="222">
        <f t="shared" si="16"/>
        <v>2.3486752434499599E-2</v>
      </c>
      <c r="X36" s="220">
        <f t="shared" si="17"/>
        <v>4622214.013539087</v>
      </c>
      <c r="Y36" s="35">
        <f t="shared" si="6"/>
        <v>5975931.3747622566</v>
      </c>
      <c r="Z36" s="224">
        <f t="shared" si="18"/>
        <v>4.5548049166529488E-3</v>
      </c>
      <c r="AB36" s="39">
        <f t="shared" si="7"/>
        <v>39868.837272364581</v>
      </c>
      <c r="AC36" s="40">
        <f t="shared" si="8"/>
        <v>2355177.997586309</v>
      </c>
      <c r="AD36" s="40">
        <f t="shared" si="19"/>
        <v>5975931.3747622557</v>
      </c>
      <c r="AE36" s="40">
        <f t="shared" si="20"/>
        <v>8370978.2096209293</v>
      </c>
      <c r="AF36" s="41">
        <f t="shared" si="21"/>
        <v>1.5950723960536191E-3</v>
      </c>
    </row>
    <row r="37" spans="1:32">
      <c r="A37" s="133" t="s">
        <v>184</v>
      </c>
      <c r="B37" s="4" t="s">
        <v>139</v>
      </c>
      <c r="C37" s="35">
        <v>512545762.94000041</v>
      </c>
      <c r="D37" s="35">
        <v>116809127.09999999</v>
      </c>
      <c r="E37" s="37">
        <f t="shared" si="0"/>
        <v>0.22789989801100724</v>
      </c>
      <c r="F37" s="38">
        <f t="shared" si="9"/>
        <v>26620788.152844779</v>
      </c>
      <c r="G37" s="87">
        <f t="shared" si="1"/>
        <v>1.4065020966538059E-2</v>
      </c>
      <c r="H37" s="33">
        <v>471523</v>
      </c>
      <c r="I37" s="81">
        <f t="shared" si="2"/>
        <v>8.1515727878332944E-2</v>
      </c>
      <c r="J37" s="34">
        <f t="shared" si="10"/>
        <v>6.9288368696583003E-2</v>
      </c>
      <c r="K37" s="35">
        <v>247.3</v>
      </c>
      <c r="L37" s="78">
        <f t="shared" si="3"/>
        <v>3.8546427168606708E-3</v>
      </c>
      <c r="M37" s="36">
        <f t="shared" si="11"/>
        <v>5.7819640752910064E-4</v>
      </c>
      <c r="N37" s="87">
        <f t="shared" si="12"/>
        <v>6.9866565104112099E-2</v>
      </c>
      <c r="O37" s="220">
        <v>78885</v>
      </c>
      <c r="P37" s="220">
        <v>113737</v>
      </c>
      <c r="Q37" s="221">
        <v>1.9568038190999999</v>
      </c>
      <c r="R37" s="222">
        <f t="shared" si="13"/>
        <v>0.1057464788208594</v>
      </c>
      <c r="S37" s="223">
        <f t="shared" si="4"/>
        <v>0.20692511361303492</v>
      </c>
      <c r="T37" s="223">
        <f t="shared" si="14"/>
        <v>0.10732324849756292</v>
      </c>
      <c r="U37" s="220">
        <f t="shared" si="15"/>
        <v>119687433.97859803</v>
      </c>
      <c r="V37" s="222">
        <f t="shared" si="5"/>
        <v>0.69357377106834184</v>
      </c>
      <c r="W37" s="222">
        <f t="shared" si="16"/>
        <v>9.216382790222178E-3</v>
      </c>
      <c r="X37" s="220">
        <f t="shared" si="17"/>
        <v>1813792.4264288794</v>
      </c>
      <c r="Y37" s="35">
        <f t="shared" si="6"/>
        <v>121501226.40502691</v>
      </c>
      <c r="Z37" s="224">
        <f t="shared" si="18"/>
        <v>9.2607218641461791E-2</v>
      </c>
      <c r="AB37" s="39">
        <f t="shared" si="7"/>
        <v>36906783.767322436</v>
      </c>
      <c r="AC37" s="40">
        <f t="shared" si="8"/>
        <v>91665352.543647885</v>
      </c>
      <c r="AD37" s="40">
        <f t="shared" si="19"/>
        <v>121501226.40502688</v>
      </c>
      <c r="AE37" s="40">
        <f t="shared" si="20"/>
        <v>250073362.71599722</v>
      </c>
      <c r="AF37" s="41">
        <f t="shared" si="21"/>
        <v>4.7650956419662514E-2</v>
      </c>
    </row>
    <row r="38" spans="1:32">
      <c r="A38" s="133" t="s">
        <v>185</v>
      </c>
      <c r="B38" s="4" t="s">
        <v>21</v>
      </c>
      <c r="C38" s="35">
        <v>3788861</v>
      </c>
      <c r="D38" s="35">
        <v>1176027</v>
      </c>
      <c r="E38" s="37">
        <f t="shared" si="0"/>
        <v>0.31039064246484632</v>
      </c>
      <c r="F38" s="38">
        <f t="shared" si="9"/>
        <v>365027.77608600585</v>
      </c>
      <c r="G38" s="87">
        <f t="shared" si="1"/>
        <v>1.9286143199594876E-4</v>
      </c>
      <c r="H38" s="33">
        <v>5351</v>
      </c>
      <c r="I38" s="81">
        <f t="shared" si="2"/>
        <v>9.2506762104279034E-4</v>
      </c>
      <c r="J38" s="34">
        <f t="shared" si="10"/>
        <v>7.8630747788637173E-4</v>
      </c>
      <c r="K38" s="35">
        <v>3428</v>
      </c>
      <c r="L38" s="78">
        <f t="shared" si="3"/>
        <v>5.3431925731493649E-2</v>
      </c>
      <c r="M38" s="36">
        <f t="shared" si="11"/>
        <v>8.0147888597240473E-3</v>
      </c>
      <c r="N38" s="87">
        <f t="shared" si="12"/>
        <v>8.8010963376104184E-3</v>
      </c>
      <c r="O38" s="220">
        <v>2081</v>
      </c>
      <c r="P38" s="220">
        <v>764</v>
      </c>
      <c r="Q38" s="221">
        <v>1.7755281664</v>
      </c>
      <c r="R38" s="222">
        <f t="shared" si="13"/>
        <v>7.1032566200213284E-4</v>
      </c>
      <c r="S38" s="223">
        <f t="shared" si="4"/>
        <v>1.2612032202015131E-3</v>
      </c>
      <c r="T38" s="223">
        <f t="shared" si="14"/>
        <v>6.5413242619134164E-4</v>
      </c>
      <c r="U38" s="220">
        <f t="shared" si="15"/>
        <v>729491.81718827842</v>
      </c>
      <c r="V38" s="222">
        <f t="shared" si="5"/>
        <v>2.7238219895287958</v>
      </c>
      <c r="W38" s="222">
        <f t="shared" si="16"/>
        <v>3.6194831977647418E-2</v>
      </c>
      <c r="X38" s="220">
        <f t="shared" si="17"/>
        <v>7123175.5029285299</v>
      </c>
      <c r="Y38" s="35">
        <f t="shared" si="6"/>
        <v>7852667.3201168086</v>
      </c>
      <c r="Z38" s="224">
        <f t="shared" si="18"/>
        <v>5.9852373589097526E-3</v>
      </c>
      <c r="AB38" s="39">
        <f t="shared" si="7"/>
        <v>506070.71149518719</v>
      </c>
      <c r="AC38" s="40">
        <f t="shared" si="8"/>
        <v>11547091.192410493</v>
      </c>
      <c r="AD38" s="40">
        <f t="shared" si="19"/>
        <v>7852667.3201168077</v>
      </c>
      <c r="AE38" s="40">
        <f t="shared" si="20"/>
        <v>19905829.224022489</v>
      </c>
      <c r="AF38" s="41">
        <f t="shared" si="21"/>
        <v>3.7930141401280181E-3</v>
      </c>
    </row>
    <row r="39" spans="1:32">
      <c r="A39" s="133" t="s">
        <v>186</v>
      </c>
      <c r="B39" s="4" t="s">
        <v>22</v>
      </c>
      <c r="C39" s="35">
        <v>39384069</v>
      </c>
      <c r="D39" s="35">
        <v>12032960</v>
      </c>
      <c r="E39" s="37">
        <f t="shared" ref="E39:E58" si="22">+D39/C39</f>
        <v>0.30552861361277828</v>
      </c>
      <c r="F39" s="38">
        <f t="shared" si="9"/>
        <v>3676413.5864580167</v>
      </c>
      <c r="G39" s="87">
        <f t="shared" ref="G39:G57" si="23">+F39/F$58</f>
        <v>1.9424231122800778E-3</v>
      </c>
      <c r="H39" s="33">
        <v>84666</v>
      </c>
      <c r="I39" s="81">
        <f t="shared" ref="I39:I57" si="24">+H39/$H$58</f>
        <v>1.4636848290638924E-2</v>
      </c>
      <c r="J39" s="34">
        <f t="shared" si="10"/>
        <v>1.2441321047043085E-2</v>
      </c>
      <c r="K39" s="35">
        <v>2509.1999999999998</v>
      </c>
      <c r="L39" s="78">
        <f t="shared" ref="L39:L58" si="25">+K39/$K$58</f>
        <v>3.9110673292142316E-2</v>
      </c>
      <c r="M39" s="36">
        <f t="shared" si="11"/>
        <v>5.8666009938213469E-3</v>
      </c>
      <c r="N39" s="87">
        <f t="shared" si="12"/>
        <v>1.8307922040864431E-2</v>
      </c>
      <c r="O39" s="220">
        <v>25760</v>
      </c>
      <c r="P39" s="220">
        <v>21267</v>
      </c>
      <c r="Q39" s="221">
        <v>2.0486592371999999</v>
      </c>
      <c r="R39" s="222">
        <f t="shared" si="13"/>
        <v>1.9772900332198112E-2</v>
      </c>
      <c r="S39" s="223">
        <f t="shared" si="4"/>
        <v>4.0507934911792609E-2</v>
      </c>
      <c r="T39" s="223">
        <f t="shared" si="14"/>
        <v>2.1009741585989696E-2</v>
      </c>
      <c r="U39" s="220">
        <f t="shared" si="15"/>
        <v>23430170.947887849</v>
      </c>
      <c r="V39" s="222">
        <f t="shared" si="5"/>
        <v>1.2112662810927728</v>
      </c>
      <c r="W39" s="222">
        <f t="shared" si="16"/>
        <v>1.6095611127629923E-2</v>
      </c>
      <c r="X39" s="220">
        <f t="shared" si="17"/>
        <v>3167630.7534678443</v>
      </c>
      <c r="Y39" s="35">
        <f t="shared" si="6"/>
        <v>26597801.701355692</v>
      </c>
      <c r="Z39" s="224">
        <f t="shared" si="18"/>
        <v>2.0272622017235724E-2</v>
      </c>
      <c r="AB39" s="39">
        <f t="shared" ref="AB39:AB57" si="26">+G39*AB$5</f>
        <v>5096941.551678014</v>
      </c>
      <c r="AC39" s="40">
        <f t="shared" ref="AC39:AC57" si="27">+N39*AC$5</f>
        <v>24020103.546190884</v>
      </c>
      <c r="AD39" s="40">
        <f t="shared" si="19"/>
        <v>26597801.701355688</v>
      </c>
      <c r="AE39" s="40">
        <f t="shared" si="20"/>
        <v>55714846.799224585</v>
      </c>
      <c r="AF39" s="41">
        <f t="shared" si="21"/>
        <v>1.0616347570665079E-2</v>
      </c>
    </row>
    <row r="40" spans="1:32">
      <c r="A40" s="133" t="s">
        <v>187</v>
      </c>
      <c r="B40" s="4" t="s">
        <v>140</v>
      </c>
      <c r="C40" s="35">
        <v>2191945</v>
      </c>
      <c r="D40" s="35">
        <v>947940</v>
      </c>
      <c r="E40" s="37">
        <f t="shared" si="22"/>
        <v>0.43246523065131653</v>
      </c>
      <c r="F40" s="38">
        <f t="shared" si="9"/>
        <v>409951.09074360901</v>
      </c>
      <c r="G40" s="87">
        <f t="shared" si="23"/>
        <v>2.1659654302713939E-4</v>
      </c>
      <c r="H40" s="33">
        <v>5119</v>
      </c>
      <c r="I40" s="81">
        <f t="shared" si="24"/>
        <v>8.8496003590320376E-4</v>
      </c>
      <c r="J40" s="34">
        <f t="shared" si="10"/>
        <v>7.5221603051772322E-4</v>
      </c>
      <c r="K40" s="35">
        <v>264.89999999999998</v>
      </c>
      <c r="L40" s="78">
        <f t="shared" si="25"/>
        <v>4.1289723238835084E-3</v>
      </c>
      <c r="M40" s="36">
        <f t="shared" si="11"/>
        <v>6.1934584858252628E-4</v>
      </c>
      <c r="N40" s="87">
        <f t="shared" si="12"/>
        <v>1.3715618791002495E-3</v>
      </c>
      <c r="O40" s="220">
        <v>1318</v>
      </c>
      <c r="P40" s="220">
        <v>475</v>
      </c>
      <c r="Q40" s="221">
        <v>2.0058388967999998</v>
      </c>
      <c r="R40" s="222">
        <f t="shared" si="13"/>
        <v>4.4162917467410089E-4</v>
      </c>
      <c r="S40" s="223">
        <f t="shared" si="4"/>
        <v>8.8583697652299298E-4</v>
      </c>
      <c r="T40" s="223">
        <f t="shared" si="14"/>
        <v>4.5944593336068676E-4</v>
      </c>
      <c r="U40" s="220">
        <f t="shared" si="15"/>
        <v>512376.44765375555</v>
      </c>
      <c r="V40" s="222">
        <f t="shared" si="5"/>
        <v>2.7747368421052632</v>
      </c>
      <c r="W40" s="222">
        <f t="shared" si="16"/>
        <v>3.6871401350116108E-2</v>
      </c>
      <c r="X40" s="220">
        <f t="shared" si="17"/>
        <v>7256324.9642377282</v>
      </c>
      <c r="Y40" s="35">
        <f t="shared" si="6"/>
        <v>7768701.4118914837</v>
      </c>
      <c r="Z40" s="224">
        <f t="shared" si="18"/>
        <v>5.9212392458739991E-3</v>
      </c>
      <c r="AB40" s="39">
        <f t="shared" si="26"/>
        <v>568351.92761321447</v>
      </c>
      <c r="AC40" s="40">
        <f t="shared" si="27"/>
        <v>1799497.4133307266</v>
      </c>
      <c r="AD40" s="40">
        <f t="shared" si="19"/>
        <v>7768701.4118914828</v>
      </c>
      <c r="AE40" s="40">
        <f t="shared" si="20"/>
        <v>10136550.752835423</v>
      </c>
      <c r="AF40" s="41">
        <f t="shared" si="21"/>
        <v>1.9314985527571322E-3</v>
      </c>
    </row>
    <row r="41" spans="1:32">
      <c r="A41" s="133" t="s">
        <v>188</v>
      </c>
      <c r="B41" s="4" t="s">
        <v>23</v>
      </c>
      <c r="C41" s="35">
        <v>739738</v>
      </c>
      <c r="D41" s="35">
        <v>296637</v>
      </c>
      <c r="E41" s="37">
        <f t="shared" si="22"/>
        <v>0.40100278747340273</v>
      </c>
      <c r="F41" s="38">
        <f t="shared" si="9"/>
        <v>118952.26386774777</v>
      </c>
      <c r="G41" s="87">
        <f t="shared" si="23"/>
        <v>6.2848104861172214E-5</v>
      </c>
      <c r="H41" s="33">
        <v>1483</v>
      </c>
      <c r="I41" s="81">
        <f t="shared" si="24"/>
        <v>2.5637736535347747E-4</v>
      </c>
      <c r="J41" s="34">
        <f t="shared" si="10"/>
        <v>2.1792076055045584E-4</v>
      </c>
      <c r="K41" s="35">
        <v>207.9</v>
      </c>
      <c r="L41" s="78">
        <f t="shared" si="25"/>
        <v>3.2405184829572727E-3</v>
      </c>
      <c r="M41" s="36">
        <f t="shared" si="11"/>
        <v>4.8607777244359088E-4</v>
      </c>
      <c r="N41" s="87">
        <f t="shared" si="12"/>
        <v>7.0399853299404674E-4</v>
      </c>
      <c r="O41" s="220">
        <v>35</v>
      </c>
      <c r="P41" s="220">
        <v>141</v>
      </c>
      <c r="Q41" s="221">
        <v>1.5774653305999999</v>
      </c>
      <c r="R41" s="222">
        <f t="shared" si="13"/>
        <v>1.3109413395589101E-4</v>
      </c>
      <c r="S41" s="223">
        <f t="shared" si="4"/>
        <v>2.0679645136045029E-4</v>
      </c>
      <c r="T41" s="223">
        <f t="shared" si="14"/>
        <v>1.072565168637593E-4</v>
      </c>
      <c r="U41" s="220">
        <f t="shared" si="15"/>
        <v>119613.01452030762</v>
      </c>
      <c r="V41" s="222">
        <f t="shared" si="5"/>
        <v>0.24822695035460993</v>
      </c>
      <c r="W41" s="222">
        <f t="shared" si="16"/>
        <v>3.2985021763346587E-3</v>
      </c>
      <c r="X41" s="220">
        <f t="shared" si="17"/>
        <v>649148.19644234353</v>
      </c>
      <c r="Y41" s="35">
        <f t="shared" si="6"/>
        <v>768761.21096265118</v>
      </c>
      <c r="Z41" s="224">
        <f t="shared" si="18"/>
        <v>5.8594336578439421E-4</v>
      </c>
      <c r="AB41" s="39">
        <f t="shared" si="26"/>
        <v>164914.181202832</v>
      </c>
      <c r="AC41" s="40">
        <f t="shared" si="27"/>
        <v>923650.29855048761</v>
      </c>
      <c r="AD41" s="40">
        <f t="shared" si="19"/>
        <v>768761.21096265106</v>
      </c>
      <c r="AE41" s="40">
        <f t="shared" si="20"/>
        <v>1857325.6907159707</v>
      </c>
      <c r="AF41" s="41">
        <f t="shared" si="21"/>
        <v>3.5390952712519643E-4</v>
      </c>
    </row>
    <row r="42" spans="1:32">
      <c r="A42" s="133" t="s">
        <v>189</v>
      </c>
      <c r="B42" s="4" t="s">
        <v>24</v>
      </c>
      <c r="C42" s="35">
        <v>841795</v>
      </c>
      <c r="D42" s="35">
        <v>101056</v>
      </c>
      <c r="E42" s="37">
        <f t="shared" si="22"/>
        <v>0.12004823026984004</v>
      </c>
      <c r="F42" s="38">
        <f t="shared" si="9"/>
        <v>12131.593958148955</v>
      </c>
      <c r="G42" s="87">
        <f t="shared" si="23"/>
        <v>6.4096946491292108E-6</v>
      </c>
      <c r="H42" s="33">
        <v>7652</v>
      </c>
      <c r="I42" s="81">
        <f t="shared" si="24"/>
        <v>1.322858799517741E-3</v>
      </c>
      <c r="J42" s="34">
        <f t="shared" si="10"/>
        <v>1.1244299795900798E-3</v>
      </c>
      <c r="K42" s="35">
        <v>997.9</v>
      </c>
      <c r="L42" s="78">
        <f t="shared" si="25"/>
        <v>1.5554176980005108E-2</v>
      </c>
      <c r="M42" s="36">
        <f t="shared" si="11"/>
        <v>2.3331265470007659E-3</v>
      </c>
      <c r="N42" s="87">
        <f t="shared" si="12"/>
        <v>3.4575565265908457E-3</v>
      </c>
      <c r="O42" s="220">
        <v>5295</v>
      </c>
      <c r="P42" s="220">
        <v>4705</v>
      </c>
      <c r="Q42" s="221">
        <v>2.7540316573000001</v>
      </c>
      <c r="R42" s="222">
        <f t="shared" si="13"/>
        <v>4.3744531933508314E-3</v>
      </c>
      <c r="S42" s="223">
        <f t="shared" si="4"/>
        <v>1.2047382577865268E-2</v>
      </c>
      <c r="T42" s="223">
        <f t="shared" si="14"/>
        <v>6.2484645366312659E-3</v>
      </c>
      <c r="U42" s="220">
        <f t="shared" si="15"/>
        <v>6968319.5129212672</v>
      </c>
      <c r="V42" s="222">
        <f t="shared" si="5"/>
        <v>1.1253985122210415</v>
      </c>
      <c r="W42" s="222">
        <f t="shared" si="16"/>
        <v>1.4954578608413996E-2</v>
      </c>
      <c r="X42" s="220">
        <f t="shared" si="17"/>
        <v>2943074.5269340915</v>
      </c>
      <c r="Y42" s="35">
        <f t="shared" si="6"/>
        <v>9911394.0398553591</v>
      </c>
      <c r="Z42" s="224">
        <f t="shared" si="18"/>
        <v>7.5543816473986744E-3</v>
      </c>
      <c r="AB42" s="39">
        <f t="shared" si="26"/>
        <v>16819.115662378015</v>
      </c>
      <c r="AC42" s="40">
        <f t="shared" si="27"/>
        <v>4536334.9046464954</v>
      </c>
      <c r="AD42" s="40">
        <f t="shared" si="19"/>
        <v>9911394.0398553573</v>
      </c>
      <c r="AE42" s="40">
        <f t="shared" si="20"/>
        <v>14464548.060164232</v>
      </c>
      <c r="AF42" s="41">
        <f t="shared" si="21"/>
        <v>2.7561893908219456E-3</v>
      </c>
    </row>
    <row r="43" spans="1:32">
      <c r="A43" s="133" t="s">
        <v>190</v>
      </c>
      <c r="B43" s="4" t="s">
        <v>25</v>
      </c>
      <c r="C43" s="35">
        <v>4742394</v>
      </c>
      <c r="D43" s="35">
        <v>933845.6</v>
      </c>
      <c r="E43" s="37">
        <f t="shared" si="22"/>
        <v>0.19691438543486686</v>
      </c>
      <c r="F43" s="38">
        <f t="shared" si="9"/>
        <v>183887.63241505451</v>
      </c>
      <c r="G43" s="87">
        <f t="shared" si="23"/>
        <v>9.7156530098016511E-5</v>
      </c>
      <c r="H43" s="33">
        <v>6048</v>
      </c>
      <c r="I43" s="81">
        <f t="shared" si="24"/>
        <v>1.0455632539837032E-3</v>
      </c>
      <c r="J43" s="34">
        <f t="shared" si="10"/>
        <v>8.8872876588614767E-4</v>
      </c>
      <c r="K43" s="35">
        <v>3860</v>
      </c>
      <c r="L43" s="78">
        <f t="shared" si="25"/>
        <v>6.0165470631145121E-2</v>
      </c>
      <c r="M43" s="36">
        <f t="shared" si="11"/>
        <v>9.0248205946717678E-3</v>
      </c>
      <c r="N43" s="87">
        <f t="shared" si="12"/>
        <v>9.9135493605579158E-3</v>
      </c>
      <c r="O43" s="220">
        <v>1618</v>
      </c>
      <c r="P43" s="220">
        <v>916</v>
      </c>
      <c r="Q43" s="221">
        <v>2.0422796606000002</v>
      </c>
      <c r="R43" s="222">
        <f t="shared" si="13"/>
        <v>8.5164699789784515E-4</v>
      </c>
      <c r="S43" s="223">
        <f t="shared" si="4"/>
        <v>1.7393013418178203E-3</v>
      </c>
      <c r="T43" s="223">
        <f t="shared" si="14"/>
        <v>9.0210157124349997E-4</v>
      </c>
      <c r="U43" s="220">
        <f t="shared" si="15"/>
        <v>1006028.272174856</v>
      </c>
      <c r="V43" s="222">
        <f t="shared" si="5"/>
        <v>1.7663755458515285</v>
      </c>
      <c r="W43" s="222">
        <f t="shared" si="16"/>
        <v>2.3472042716925653E-2</v>
      </c>
      <c r="X43" s="220">
        <f t="shared" si="17"/>
        <v>4619319.1278840732</v>
      </c>
      <c r="Y43" s="35">
        <f t="shared" si="6"/>
        <v>5625347.4000589289</v>
      </c>
      <c r="Z43" s="224">
        <f t="shared" si="18"/>
        <v>4.2875927430958225E-3</v>
      </c>
      <c r="AB43" s="39">
        <f t="shared" si="26"/>
        <v>254939.90065437037</v>
      </c>
      <c r="AC43" s="40">
        <f t="shared" si="27"/>
        <v>13006636.232083946</v>
      </c>
      <c r="AD43" s="40">
        <f t="shared" si="19"/>
        <v>5625347.4000589279</v>
      </c>
      <c r="AE43" s="40">
        <f t="shared" si="20"/>
        <v>18886923.532797243</v>
      </c>
      <c r="AF43" s="41">
        <f t="shared" si="21"/>
        <v>3.598863790962443E-3</v>
      </c>
    </row>
    <row r="44" spans="1:32">
      <c r="A44" s="133" t="s">
        <v>191</v>
      </c>
      <c r="B44" s="4" t="s">
        <v>26</v>
      </c>
      <c r="C44" s="35">
        <v>59084249</v>
      </c>
      <c r="D44" s="35">
        <v>20840679</v>
      </c>
      <c r="E44" s="37">
        <f t="shared" si="22"/>
        <v>0.35272816956681635</v>
      </c>
      <c r="F44" s="38">
        <f t="shared" si="9"/>
        <v>7351094.5561995888</v>
      </c>
      <c r="G44" s="87">
        <f t="shared" si="23"/>
        <v>3.8839308012336995E-3</v>
      </c>
      <c r="H44" s="33">
        <v>67428</v>
      </c>
      <c r="I44" s="81">
        <f t="shared" si="24"/>
        <v>1.1656785563758786E-2</v>
      </c>
      <c r="J44" s="34">
        <f t="shared" si="10"/>
        <v>9.9082677291949667E-3</v>
      </c>
      <c r="K44" s="35">
        <v>1869</v>
      </c>
      <c r="L44" s="78">
        <f t="shared" si="25"/>
        <v>2.913193383668659E-2</v>
      </c>
      <c r="M44" s="36">
        <f t="shared" si="11"/>
        <v>4.3697900755029885E-3</v>
      </c>
      <c r="N44" s="87">
        <f t="shared" si="12"/>
        <v>1.4278057804697954E-2</v>
      </c>
      <c r="O44" s="220">
        <v>15090</v>
      </c>
      <c r="P44" s="220">
        <v>11157</v>
      </c>
      <c r="Q44" s="221">
        <v>1.7986407321</v>
      </c>
      <c r="R44" s="222">
        <f t="shared" si="13"/>
        <v>1.037317200387146E-2</v>
      </c>
      <c r="S44" s="223">
        <f t="shared" si="4"/>
        <v>1.8657609687242588E-2</v>
      </c>
      <c r="T44" s="223">
        <f t="shared" si="14"/>
        <v>9.6769079686436638E-3</v>
      </c>
      <c r="U44" s="220">
        <f t="shared" si="15"/>
        <v>10791737.110345742</v>
      </c>
      <c r="V44" s="222">
        <f t="shared" si="5"/>
        <v>1.352514116698037</v>
      </c>
      <c r="W44" s="222">
        <f t="shared" si="16"/>
        <v>1.7972547908591634E-2</v>
      </c>
      <c r="X44" s="220">
        <f t="shared" si="17"/>
        <v>3537013.600912713</v>
      </c>
      <c r="Y44" s="35">
        <f t="shared" si="6"/>
        <v>14328750.711258454</v>
      </c>
      <c r="Z44" s="224">
        <f t="shared" si="18"/>
        <v>1.0921253959635857E-2</v>
      </c>
      <c r="AB44" s="39">
        <f t="shared" si="26"/>
        <v>10191481.021564223</v>
      </c>
      <c r="AC44" s="40">
        <f t="shared" si="27"/>
        <v>18732897.493327457</v>
      </c>
      <c r="AD44" s="40">
        <f t="shared" si="19"/>
        <v>14328750.711258452</v>
      </c>
      <c r="AE44" s="40">
        <f t="shared" si="20"/>
        <v>43253129.226150133</v>
      </c>
      <c r="AF44" s="41">
        <f t="shared" si="21"/>
        <v>8.2417933417003042E-3</v>
      </c>
    </row>
    <row r="45" spans="1:32">
      <c r="A45" s="133" t="s">
        <v>192</v>
      </c>
      <c r="B45" s="4" t="s">
        <v>27</v>
      </c>
      <c r="C45" s="35">
        <v>2540450510.1400013</v>
      </c>
      <c r="D45" s="35">
        <v>1376062053.8599999</v>
      </c>
      <c r="E45" s="37">
        <f t="shared" si="22"/>
        <v>0.541660641830085</v>
      </c>
      <c r="F45" s="38">
        <f t="shared" si="9"/>
        <v>745358655.29183257</v>
      </c>
      <c r="G45" s="87">
        <f t="shared" si="23"/>
        <v>0.3938082168746736</v>
      </c>
      <c r="H45" s="33">
        <v>1142994</v>
      </c>
      <c r="I45" s="81">
        <f t="shared" si="24"/>
        <v>0.19759797055619194</v>
      </c>
      <c r="J45" s="34">
        <f t="shared" si="10"/>
        <v>0.16795827497276314</v>
      </c>
      <c r="K45" s="35">
        <v>324.39999999999998</v>
      </c>
      <c r="L45" s="78">
        <f t="shared" si="25"/>
        <v>5.0563934385345795E-3</v>
      </c>
      <c r="M45" s="36">
        <f t="shared" si="11"/>
        <v>7.584590157801869E-4</v>
      </c>
      <c r="N45" s="87">
        <f t="shared" si="12"/>
        <v>0.16871673398854334</v>
      </c>
      <c r="O45" s="220">
        <v>182930</v>
      </c>
      <c r="P45" s="220">
        <v>207064</v>
      </c>
      <c r="Q45" s="221">
        <v>1.9809358914999999</v>
      </c>
      <c r="R45" s="222">
        <f t="shared" si="13"/>
        <v>0.19251684931519586</v>
      </c>
      <c r="S45" s="223">
        <f t="shared" si="4"/>
        <v>0.38136353652696864</v>
      </c>
      <c r="T45" s="223">
        <f t="shared" si="14"/>
        <v>0.19779703335156221</v>
      </c>
      <c r="U45" s="220">
        <f t="shared" si="15"/>
        <v>220584260.18445793</v>
      </c>
      <c r="V45" s="222">
        <f t="shared" si="5"/>
        <v>0.8834466638334042</v>
      </c>
      <c r="W45" s="222">
        <f t="shared" si="16"/>
        <v>1.1739461565986884E-2</v>
      </c>
      <c r="X45" s="220">
        <f t="shared" si="17"/>
        <v>2310336.5998784234</v>
      </c>
      <c r="Y45" s="35">
        <f t="shared" si="6"/>
        <v>222894596.78433636</v>
      </c>
      <c r="Z45" s="224">
        <f t="shared" si="18"/>
        <v>0.16988839758372587</v>
      </c>
      <c r="AB45" s="39">
        <f t="shared" si="26"/>
        <v>1033357485.9622707</v>
      </c>
      <c r="AC45" s="40">
        <f t="shared" si="27"/>
        <v>221357367.11868837</v>
      </c>
      <c r="AD45" s="40">
        <f t="shared" si="19"/>
        <v>222894596.7843363</v>
      </c>
      <c r="AE45" s="40">
        <f t="shared" si="20"/>
        <v>1477609449.8652954</v>
      </c>
      <c r="AF45" s="41">
        <f t="shared" si="21"/>
        <v>0.28155539133040414</v>
      </c>
    </row>
    <row r="46" spans="1:32">
      <c r="A46" s="133" t="s">
        <v>193</v>
      </c>
      <c r="B46" s="4" t="s">
        <v>141</v>
      </c>
      <c r="C46" s="35">
        <v>1346236</v>
      </c>
      <c r="D46" s="35">
        <v>378540</v>
      </c>
      <c r="E46" s="37">
        <f t="shared" si="22"/>
        <v>0.28118398260037614</v>
      </c>
      <c r="F46" s="38">
        <f t="shared" si="9"/>
        <v>106439.38477354638</v>
      </c>
      <c r="G46" s="87">
        <f t="shared" si="23"/>
        <v>5.6236959248156589E-5</v>
      </c>
      <c r="H46" s="33">
        <v>906</v>
      </c>
      <c r="I46" s="81">
        <f t="shared" si="24"/>
        <v>1.5662703507097141E-4</v>
      </c>
      <c r="J46" s="34">
        <f t="shared" si="10"/>
        <v>1.331329798103257E-4</v>
      </c>
      <c r="K46" s="35">
        <v>1171.2</v>
      </c>
      <c r="L46" s="78">
        <f t="shared" si="25"/>
        <v>1.8255388394610668E-2</v>
      </c>
      <c r="M46" s="36">
        <f t="shared" si="11"/>
        <v>2.7383082591916001E-3</v>
      </c>
      <c r="N46" s="87">
        <f t="shared" si="12"/>
        <v>2.8714412390019256E-3</v>
      </c>
      <c r="O46" s="220">
        <v>133</v>
      </c>
      <c r="P46" s="220">
        <v>63</v>
      </c>
      <c r="Q46" s="221">
        <v>1.7977681072</v>
      </c>
      <c r="R46" s="222">
        <f t="shared" si="13"/>
        <v>5.8573974746249173E-5</v>
      </c>
      <c r="S46" s="223">
        <f t="shared" si="4"/>
        <v>1.0530242371074497E-4</v>
      </c>
      <c r="T46" s="223">
        <f t="shared" si="14"/>
        <v>5.4615884896592997E-5</v>
      </c>
      <c r="U46" s="220">
        <f t="shared" si="15"/>
        <v>60907.913329627932</v>
      </c>
      <c r="V46" s="222">
        <f t="shared" si="5"/>
        <v>2.1111111111111112</v>
      </c>
      <c r="W46" s="222">
        <f t="shared" si="16"/>
        <v>2.8052975652065243E-2</v>
      </c>
      <c r="X46" s="220">
        <f t="shared" si="17"/>
        <v>5520850.8516477412</v>
      </c>
      <c r="Y46" s="35">
        <f t="shared" si="6"/>
        <v>5581758.7649773695</v>
      </c>
      <c r="Z46" s="224">
        <f t="shared" si="18"/>
        <v>4.2543698499718906E-3</v>
      </c>
      <c r="AB46" s="39">
        <f t="shared" si="26"/>
        <v>147566.45579422163</v>
      </c>
      <c r="AC46" s="40">
        <f t="shared" si="27"/>
        <v>3767348.1312449533</v>
      </c>
      <c r="AD46" s="40">
        <f t="shared" si="19"/>
        <v>5581758.7649773685</v>
      </c>
      <c r="AE46" s="40">
        <f t="shared" si="20"/>
        <v>9496673.352016544</v>
      </c>
      <c r="AF46" s="41">
        <f t="shared" si="21"/>
        <v>1.8095712518675327E-3</v>
      </c>
    </row>
    <row r="47" spans="1:32">
      <c r="A47" s="133" t="s">
        <v>194</v>
      </c>
      <c r="B47" s="4" t="s">
        <v>142</v>
      </c>
      <c r="C47" s="35">
        <v>105243330.84</v>
      </c>
      <c r="D47" s="35">
        <v>21534368.5</v>
      </c>
      <c r="E47" s="37">
        <f t="shared" si="22"/>
        <v>0.20461504142945083</v>
      </c>
      <c r="F47" s="38">
        <f t="shared" si="9"/>
        <v>4406255.7027845606</v>
      </c>
      <c r="G47" s="87">
        <f t="shared" si="23"/>
        <v>2.3280332080239325E-3</v>
      </c>
      <c r="H47" s="33">
        <v>147624</v>
      </c>
      <c r="I47" s="81">
        <f t="shared" si="24"/>
        <v>2.5520871330372057E-2</v>
      </c>
      <c r="J47" s="34">
        <f t="shared" si="10"/>
        <v>2.1692740630816248E-2</v>
      </c>
      <c r="K47" s="35">
        <v>322.8</v>
      </c>
      <c r="L47" s="78">
        <f t="shared" si="25"/>
        <v>5.0314543833506857E-3</v>
      </c>
      <c r="M47" s="36">
        <f t="shared" si="11"/>
        <v>7.5471815750260279E-4</v>
      </c>
      <c r="N47" s="87">
        <f t="shared" si="12"/>
        <v>2.2447458788318851E-2</v>
      </c>
      <c r="O47" s="220">
        <v>19678</v>
      </c>
      <c r="P47" s="220">
        <v>32877</v>
      </c>
      <c r="Q47" s="221">
        <v>1.8363293522999999</v>
      </c>
      <c r="R47" s="222">
        <f t="shared" si="13"/>
        <v>3.0567247106864034E-2</v>
      </c>
      <c r="S47" s="223">
        <f t="shared" si="4"/>
        <v>5.6131533081341681E-2</v>
      </c>
      <c r="T47" s="223">
        <f t="shared" si="14"/>
        <v>2.9113036925540778E-2</v>
      </c>
      <c r="U47" s="220">
        <f t="shared" si="15"/>
        <v>32467007.230230018</v>
      </c>
      <c r="V47" s="222">
        <f t="shared" si="5"/>
        <v>0.59853392949478357</v>
      </c>
      <c r="W47" s="222">
        <f t="shared" si="16"/>
        <v>7.953469461024678E-3</v>
      </c>
      <c r="X47" s="220">
        <f t="shared" si="17"/>
        <v>1565249.9468169527</v>
      </c>
      <c r="Y47" s="35">
        <f t="shared" si="6"/>
        <v>34032257.17704697</v>
      </c>
      <c r="Z47" s="224">
        <f t="shared" si="18"/>
        <v>2.5939101805863358E-2</v>
      </c>
      <c r="AB47" s="39">
        <f t="shared" si="26"/>
        <v>6108787.0694325389</v>
      </c>
      <c r="AC47" s="40">
        <f t="shared" si="27"/>
        <v>29451200.591785613</v>
      </c>
      <c r="AD47" s="40">
        <f t="shared" si="19"/>
        <v>34032257.177046962</v>
      </c>
      <c r="AE47" s="40">
        <f t="shared" si="20"/>
        <v>69592244.838265121</v>
      </c>
      <c r="AF47" s="41">
        <f t="shared" si="21"/>
        <v>1.3260656752557522E-2</v>
      </c>
    </row>
    <row r="48" spans="1:32">
      <c r="A48" s="133" t="s">
        <v>195</v>
      </c>
      <c r="B48" s="4" t="s">
        <v>143</v>
      </c>
      <c r="C48" s="35">
        <v>7778604</v>
      </c>
      <c r="D48" s="35">
        <v>1244367</v>
      </c>
      <c r="E48" s="37">
        <f t="shared" si="22"/>
        <v>0.15997304914866473</v>
      </c>
      <c r="F48" s="38">
        <f t="shared" si="9"/>
        <v>199065.18324997649</v>
      </c>
      <c r="G48" s="87">
        <f t="shared" si="23"/>
        <v>1.0517554777278292E-4</v>
      </c>
      <c r="H48" s="33">
        <v>5389</v>
      </c>
      <c r="I48" s="81">
        <f t="shared" si="24"/>
        <v>9.3163696688461914E-4</v>
      </c>
      <c r="J48" s="34">
        <f t="shared" si="10"/>
        <v>7.918914218519263E-4</v>
      </c>
      <c r="K48" s="35">
        <v>1341</v>
      </c>
      <c r="L48" s="78">
        <f t="shared" si="25"/>
        <v>2.0902045626001453E-2</v>
      </c>
      <c r="M48" s="36">
        <f t="shared" si="11"/>
        <v>3.135306843900218E-3</v>
      </c>
      <c r="N48" s="87">
        <f t="shared" si="12"/>
        <v>3.927198265752144E-3</v>
      </c>
      <c r="O48" s="220">
        <v>1611</v>
      </c>
      <c r="P48" s="220">
        <v>1054</v>
      </c>
      <c r="Q48" s="221">
        <v>2.1403267704000002</v>
      </c>
      <c r="R48" s="222">
        <f t="shared" si="13"/>
        <v>9.7995189496105769E-4</v>
      </c>
      <c r="S48" s="223">
        <f t="shared" si="4"/>
        <v>2.0974172744893608E-3</v>
      </c>
      <c r="T48" s="223">
        <f t="shared" si="14"/>
        <v>1.0878410620281658E-3</v>
      </c>
      <c r="U48" s="220">
        <f t="shared" si="15"/>
        <v>1213165.8994058555</v>
      </c>
      <c r="V48" s="222">
        <f t="shared" si="5"/>
        <v>1.5284629981024669</v>
      </c>
      <c r="W48" s="222">
        <f t="shared" si="16"/>
        <v>2.0310600917771596E-2</v>
      </c>
      <c r="X48" s="220">
        <f t="shared" si="17"/>
        <v>3997144.5370039251</v>
      </c>
      <c r="Y48" s="35">
        <f t="shared" si="6"/>
        <v>5210310.4364097808</v>
      </c>
      <c r="Z48" s="224">
        <f t="shared" si="18"/>
        <v>3.9712550403896802E-3</v>
      </c>
      <c r="AB48" s="39">
        <f t="shared" si="26"/>
        <v>275981.89924456424</v>
      </c>
      <c r="AC48" s="40">
        <f t="shared" si="27"/>
        <v>5152507.6837903</v>
      </c>
      <c r="AD48" s="40">
        <f t="shared" si="19"/>
        <v>5210310.4364097798</v>
      </c>
      <c r="AE48" s="40">
        <f t="shared" si="20"/>
        <v>10638800.019444644</v>
      </c>
      <c r="AF48" s="41">
        <f t="shared" si="21"/>
        <v>2.0272011004218481E-3</v>
      </c>
    </row>
    <row r="49" spans="1:32">
      <c r="A49" s="133" t="s">
        <v>196</v>
      </c>
      <c r="B49" s="4" t="s">
        <v>28</v>
      </c>
      <c r="C49" s="35">
        <v>938475</v>
      </c>
      <c r="D49" s="35">
        <v>290271</v>
      </c>
      <c r="E49" s="37">
        <f t="shared" si="22"/>
        <v>0.30930072724366658</v>
      </c>
      <c r="F49" s="38">
        <f t="shared" si="9"/>
        <v>89781.031397746337</v>
      </c>
      <c r="G49" s="87">
        <f t="shared" si="23"/>
        <v>4.7435563581229667E-5</v>
      </c>
      <c r="H49" s="33">
        <v>2377</v>
      </c>
      <c r="I49" s="81">
        <f t="shared" si="24"/>
        <v>4.1092987015860824E-4</v>
      </c>
      <c r="J49" s="34">
        <f t="shared" si="10"/>
        <v>3.4929038963481702E-4</v>
      </c>
      <c r="K49" s="35">
        <v>683.1</v>
      </c>
      <c r="L49" s="78">
        <f t="shared" si="25"/>
        <v>1.0647417872573894E-2</v>
      </c>
      <c r="M49" s="36">
        <f t="shared" si="11"/>
        <v>1.5971126808860842E-3</v>
      </c>
      <c r="N49" s="87">
        <f t="shared" si="12"/>
        <v>1.9464030705209012E-3</v>
      </c>
      <c r="O49" s="220">
        <v>1875</v>
      </c>
      <c r="P49" s="220">
        <v>790</v>
      </c>
      <c r="Q49" s="221">
        <v>2.1956719391999999</v>
      </c>
      <c r="R49" s="222">
        <f t="shared" si="13"/>
        <v>7.3449904840534679E-4</v>
      </c>
      <c r="S49" s="223">
        <f t="shared" si="4"/>
        <v>1.6127189499527224E-3</v>
      </c>
      <c r="T49" s="223">
        <f t="shared" si="14"/>
        <v>8.3644867266416574E-4</v>
      </c>
      <c r="U49" s="220">
        <f t="shared" si="15"/>
        <v>932811.82490717864</v>
      </c>
      <c r="V49" s="222">
        <f t="shared" si="5"/>
        <v>2.3734177215189876</v>
      </c>
      <c r="W49" s="222">
        <f t="shared" si="16"/>
        <v>3.1538571893977414E-2</v>
      </c>
      <c r="X49" s="220">
        <f t="shared" si="17"/>
        <v>6206819.3285513408</v>
      </c>
      <c r="Y49" s="35">
        <f t="shared" si="6"/>
        <v>7139631.1534585198</v>
      </c>
      <c r="Z49" s="224">
        <f t="shared" si="18"/>
        <v>5.4417671558611522E-3</v>
      </c>
      <c r="AB49" s="39">
        <f t="shared" si="26"/>
        <v>124471.4879656828</v>
      </c>
      <c r="AC49" s="40">
        <f t="shared" si="27"/>
        <v>2553692.5049265958</v>
      </c>
      <c r="AD49" s="40">
        <f t="shared" si="19"/>
        <v>7139631.1534585189</v>
      </c>
      <c r="AE49" s="40">
        <f t="shared" si="20"/>
        <v>9817795.1463507973</v>
      </c>
      <c r="AF49" s="41">
        <f t="shared" si="21"/>
        <v>1.8707603383861285E-3</v>
      </c>
    </row>
    <row r="50" spans="1:32">
      <c r="A50" s="133" t="s">
        <v>197</v>
      </c>
      <c r="B50" s="4" t="s">
        <v>29</v>
      </c>
      <c r="C50" s="35">
        <v>19310735</v>
      </c>
      <c r="D50" s="35">
        <v>7908079.6500000004</v>
      </c>
      <c r="E50" s="37">
        <f t="shared" si="22"/>
        <v>0.40951727886069589</v>
      </c>
      <c r="F50" s="38">
        <f t="shared" si="9"/>
        <v>3238495.2592816446</v>
      </c>
      <c r="G50" s="87">
        <f t="shared" si="23"/>
        <v>1.7110501560023449E-3</v>
      </c>
      <c r="H50" s="33">
        <v>34709</v>
      </c>
      <c r="I50" s="81">
        <f t="shared" si="24"/>
        <v>6.0004059164220159E-3</v>
      </c>
      <c r="J50" s="34">
        <f t="shared" si="10"/>
        <v>5.1003450289587131E-3</v>
      </c>
      <c r="K50" s="35">
        <v>1541.5</v>
      </c>
      <c r="L50" s="78">
        <f t="shared" si="25"/>
        <v>2.4027220978733214E-2</v>
      </c>
      <c r="M50" s="36">
        <f t="shared" si="11"/>
        <v>3.6040831468099818E-3</v>
      </c>
      <c r="N50" s="87">
        <f t="shared" si="12"/>
        <v>8.7044281757686949E-3</v>
      </c>
      <c r="O50" s="220">
        <v>9838</v>
      </c>
      <c r="P50" s="220">
        <v>7575</v>
      </c>
      <c r="Q50" s="221">
        <v>1.6303971907999999</v>
      </c>
      <c r="R50" s="222">
        <f t="shared" si="13"/>
        <v>7.0428231540132936E-3</v>
      </c>
      <c r="S50" s="223">
        <f t="shared" si="4"/>
        <v>1.1482599085604469E-2</v>
      </c>
      <c r="T50" s="223">
        <f t="shared" si="14"/>
        <v>5.9555353796581761E-3</v>
      </c>
      <c r="U50" s="220">
        <f t="shared" si="15"/>
        <v>6641643.4233839735</v>
      </c>
      <c r="V50" s="222">
        <f t="shared" si="5"/>
        <v>1.2987458745874587</v>
      </c>
      <c r="W50" s="222">
        <f t="shared" si="16"/>
        <v>1.7258061978010494E-2</v>
      </c>
      <c r="X50" s="220">
        <f t="shared" si="17"/>
        <v>3396402.1268479708</v>
      </c>
      <c r="Y50" s="35">
        <f t="shared" si="6"/>
        <v>10038045.550231945</v>
      </c>
      <c r="Z50" s="224">
        <f t="shared" si="18"/>
        <v>7.6509143694110226E-3</v>
      </c>
      <c r="AB50" s="39">
        <f t="shared" si="26"/>
        <v>4489816.1384088816</v>
      </c>
      <c r="AC50" s="40">
        <f t="shared" si="27"/>
        <v>11420261.98416527</v>
      </c>
      <c r="AD50" s="40">
        <f t="shared" si="19"/>
        <v>10038045.550231943</v>
      </c>
      <c r="AE50" s="40">
        <f t="shared" si="20"/>
        <v>25948123.672806092</v>
      </c>
      <c r="AF50" s="41">
        <f t="shared" si="21"/>
        <v>4.9443607142961024E-3</v>
      </c>
    </row>
    <row r="51" spans="1:32">
      <c r="A51" s="133" t="s">
        <v>198</v>
      </c>
      <c r="B51" s="4" t="s">
        <v>30</v>
      </c>
      <c r="C51" s="35">
        <v>125378961.84</v>
      </c>
      <c r="D51" s="35">
        <v>23883804.280000001</v>
      </c>
      <c r="E51" s="37">
        <f t="shared" si="22"/>
        <v>0.19049291786670611</v>
      </c>
      <c r="F51" s="38">
        <f t="shared" si="9"/>
        <v>4549695.5670545241</v>
      </c>
      <c r="G51" s="87">
        <f t="shared" si="23"/>
        <v>2.4038192699095125E-3</v>
      </c>
      <c r="H51" s="33">
        <v>86766</v>
      </c>
      <c r="I51" s="81">
        <f t="shared" si="24"/>
        <v>1.4999891087161044E-2</v>
      </c>
      <c r="J51" s="34">
        <f t="shared" si="10"/>
        <v>1.2749907424086887E-2</v>
      </c>
      <c r="K51" s="35">
        <v>1667.4</v>
      </c>
      <c r="L51" s="78">
        <f t="shared" si="25"/>
        <v>2.5989612883515902E-2</v>
      </c>
      <c r="M51" s="36">
        <f t="shared" si="11"/>
        <v>3.8984419325273851E-3</v>
      </c>
      <c r="N51" s="87">
        <f t="shared" si="12"/>
        <v>1.6648349356614273E-2</v>
      </c>
      <c r="O51" s="220">
        <v>13606</v>
      </c>
      <c r="P51" s="220">
        <v>22970</v>
      </c>
      <c r="Q51" s="221">
        <v>1.9100372027999999</v>
      </c>
      <c r="R51" s="222">
        <f t="shared" si="13"/>
        <v>2.1356257141608628E-2</v>
      </c>
      <c r="S51" s="223">
        <f t="shared" si="4"/>
        <v>4.0791245653035664E-2</v>
      </c>
      <c r="T51" s="223">
        <f t="shared" si="14"/>
        <v>2.1156682808123412E-2</v>
      </c>
      <c r="U51" s="220">
        <f t="shared" si="15"/>
        <v>23594040.548082285</v>
      </c>
      <c r="V51" s="222">
        <f t="shared" si="5"/>
        <v>0.59233783195472356</v>
      </c>
      <c r="W51" s="222">
        <f t="shared" si="16"/>
        <v>7.8711341578214088E-3</v>
      </c>
      <c r="X51" s="220">
        <f t="shared" si="17"/>
        <v>1549046.2850575636</v>
      </c>
      <c r="Y51" s="35">
        <f t="shared" si="6"/>
        <v>25143086.833139848</v>
      </c>
      <c r="Z51" s="224">
        <f t="shared" si="18"/>
        <v>1.9163850510578107E-2</v>
      </c>
      <c r="AB51" s="39">
        <f t="shared" si="26"/>
        <v>6307650.6050961101</v>
      </c>
      <c r="AC51" s="40">
        <f t="shared" si="27"/>
        <v>21842734.228736848</v>
      </c>
      <c r="AD51" s="40">
        <f t="shared" si="19"/>
        <v>25143086.833139844</v>
      </c>
      <c r="AE51" s="40">
        <f t="shared" si="20"/>
        <v>53293471.666972801</v>
      </c>
      <c r="AF51" s="41">
        <f t="shared" si="21"/>
        <v>1.0154959601752854E-2</v>
      </c>
    </row>
    <row r="52" spans="1:32">
      <c r="A52" s="133" t="s">
        <v>199</v>
      </c>
      <c r="B52" s="4" t="s">
        <v>144</v>
      </c>
      <c r="C52" s="35">
        <v>658439418</v>
      </c>
      <c r="D52" s="35">
        <v>330884619.5</v>
      </c>
      <c r="E52" s="37">
        <f t="shared" si="22"/>
        <v>0.50252857051762956</v>
      </c>
      <c r="F52" s="38">
        <f t="shared" si="9"/>
        <v>166278974.84360477</v>
      </c>
      <c r="G52" s="87">
        <f t="shared" si="23"/>
        <v>8.785304379576879E-2</v>
      </c>
      <c r="H52" s="33">
        <v>412199</v>
      </c>
      <c r="I52" s="81">
        <f t="shared" si="24"/>
        <v>7.125994175410523E-2</v>
      </c>
      <c r="J52" s="34">
        <f t="shared" si="10"/>
        <v>6.0570950490989442E-2</v>
      </c>
      <c r="K52" s="35">
        <v>60.1</v>
      </c>
      <c r="L52" s="78">
        <f t="shared" si="25"/>
        <v>9.3677326034503157E-4</v>
      </c>
      <c r="M52" s="36">
        <f t="shared" si="11"/>
        <v>1.4051598905175474E-4</v>
      </c>
      <c r="N52" s="87">
        <f t="shared" si="12"/>
        <v>6.07114664800412E-2</v>
      </c>
      <c r="O52" s="220">
        <v>47668</v>
      </c>
      <c r="P52" s="220">
        <v>40796</v>
      </c>
      <c r="Q52" s="221">
        <v>1.7340616191</v>
      </c>
      <c r="R52" s="222">
        <f t="shared" si="13"/>
        <v>3.7929902757904463E-2</v>
      </c>
      <c r="S52" s="223">
        <f t="shared" si="4"/>
        <v>6.5772788588677369E-2</v>
      </c>
      <c r="T52" s="223">
        <f t="shared" si="14"/>
        <v>3.4113545769418024E-2</v>
      </c>
      <c r="U52" s="220">
        <f t="shared" si="15"/>
        <v>38043600.191116251</v>
      </c>
      <c r="V52" s="222">
        <f t="shared" si="5"/>
        <v>1.1684478870477497</v>
      </c>
      <c r="W52" s="222">
        <f t="shared" si="16"/>
        <v>1.5526629533395704E-2</v>
      </c>
      <c r="X52" s="220">
        <f t="shared" si="17"/>
        <v>3055654.6637274814</v>
      </c>
      <c r="Y52" s="35">
        <f t="shared" si="6"/>
        <v>41099254.854843736</v>
      </c>
      <c r="Z52" s="224">
        <f t="shared" si="18"/>
        <v>3.1325508334014672E-2</v>
      </c>
      <c r="AB52" s="39">
        <f t="shared" si="26"/>
        <v>230527440.97470185</v>
      </c>
      <c r="AC52" s="40">
        <f t="shared" si="27"/>
        <v>79653808.227754042</v>
      </c>
      <c r="AD52" s="40">
        <f t="shared" si="19"/>
        <v>41099254.854843728</v>
      </c>
      <c r="AE52" s="40">
        <f t="shared" si="20"/>
        <v>351280504.05729961</v>
      </c>
      <c r="AF52" s="41">
        <f t="shared" si="21"/>
        <v>6.693576560139837E-2</v>
      </c>
    </row>
    <row r="53" spans="1:32">
      <c r="A53" s="133" t="s">
        <v>200</v>
      </c>
      <c r="B53" s="4" t="s">
        <v>145</v>
      </c>
      <c r="C53" s="35">
        <v>1139151243</v>
      </c>
      <c r="D53" s="35">
        <v>722790593.90999997</v>
      </c>
      <c r="E53" s="37">
        <f t="shared" si="22"/>
        <v>0.63449923647232498</v>
      </c>
      <c r="F53" s="38">
        <f t="shared" si="9"/>
        <v>458610079.96527326</v>
      </c>
      <c r="G53" s="87">
        <f t="shared" si="23"/>
        <v>0.24230538754683559</v>
      </c>
      <c r="H53" s="33">
        <v>132169</v>
      </c>
      <c r="I53" s="81">
        <f t="shared" si="24"/>
        <v>2.2849049225491413E-2</v>
      </c>
      <c r="J53" s="34">
        <f t="shared" si="10"/>
        <v>1.9421691841667702E-2</v>
      </c>
      <c r="K53" s="35">
        <v>70.8</v>
      </c>
      <c r="L53" s="78">
        <f t="shared" si="25"/>
        <v>1.103553191887325E-3</v>
      </c>
      <c r="M53" s="36">
        <f t="shared" si="11"/>
        <v>1.6553297878309873E-4</v>
      </c>
      <c r="N53" s="87">
        <f t="shared" si="12"/>
        <v>1.9587224820450801E-2</v>
      </c>
      <c r="O53" s="220">
        <v>4761</v>
      </c>
      <c r="P53" s="220">
        <v>6438</v>
      </c>
      <c r="Q53" s="221">
        <v>1.903799258</v>
      </c>
      <c r="R53" s="222">
        <f t="shared" si="13"/>
        <v>5.9857023716881298E-3</v>
      </c>
      <c r="S53" s="223">
        <f t="shared" si="4"/>
        <v>1.1395575733828702E-2</v>
      </c>
      <c r="T53" s="223">
        <f t="shared" si="14"/>
        <v>5.91040007131089E-3</v>
      </c>
      <c r="U53" s="220">
        <f t="shared" si="15"/>
        <v>6591308.2973647295</v>
      </c>
      <c r="V53" s="222">
        <f t="shared" si="5"/>
        <v>0.73951537744641194</v>
      </c>
      <c r="W53" s="222">
        <f t="shared" si="16"/>
        <v>9.8268664158151723E-3</v>
      </c>
      <c r="X53" s="220">
        <f t="shared" si="17"/>
        <v>1933936.1532860321</v>
      </c>
      <c r="Y53" s="35">
        <f t="shared" si="6"/>
        <v>8525244.4506507609</v>
      </c>
      <c r="Z53" s="224">
        <f t="shared" si="18"/>
        <v>6.4978700229865304E-3</v>
      </c>
      <c r="AB53" s="39">
        <f t="shared" si="26"/>
        <v>635812244.08579516</v>
      </c>
      <c r="AC53" s="40">
        <f t="shared" si="27"/>
        <v>25698556.467500329</v>
      </c>
      <c r="AD53" s="40">
        <f t="shared" si="19"/>
        <v>8525244.450650759</v>
      </c>
      <c r="AE53" s="40">
        <f t="shared" si="20"/>
        <v>670036045.0039463</v>
      </c>
      <c r="AF53" s="41">
        <f t="shared" si="21"/>
        <v>0.12767396748427715</v>
      </c>
    </row>
    <row r="54" spans="1:32">
      <c r="A54" s="133" t="s">
        <v>201</v>
      </c>
      <c r="B54" s="4" t="s">
        <v>31</v>
      </c>
      <c r="C54" s="35">
        <v>289861941.84000015</v>
      </c>
      <c r="D54" s="35">
        <v>126817695.59999999</v>
      </c>
      <c r="E54" s="37">
        <f t="shared" si="22"/>
        <v>0.43751068110211461</v>
      </c>
      <c r="F54" s="38">
        <f t="shared" si="9"/>
        <v>55484096.37775664</v>
      </c>
      <c r="G54" s="87">
        <f t="shared" si="23"/>
        <v>2.9314871309667485E-2</v>
      </c>
      <c r="H54" s="33">
        <v>306322</v>
      </c>
      <c r="I54" s="81">
        <f t="shared" si="24"/>
        <v>5.2956188341070756E-2</v>
      </c>
      <c r="J54" s="34">
        <f t="shared" si="10"/>
        <v>4.5012760089910141E-2</v>
      </c>
      <c r="K54" s="35">
        <v>915.8</v>
      </c>
      <c r="L54" s="78">
        <f t="shared" si="25"/>
        <v>1.4274491710881529E-2</v>
      </c>
      <c r="M54" s="36">
        <f t="shared" si="11"/>
        <v>2.1411737566322292E-3</v>
      </c>
      <c r="N54" s="87">
        <f t="shared" si="12"/>
        <v>4.7153933846542373E-2</v>
      </c>
      <c r="O54" s="220">
        <v>43432</v>
      </c>
      <c r="P54" s="220">
        <v>47092</v>
      </c>
      <c r="Q54" s="221">
        <v>1.8493369051999999</v>
      </c>
      <c r="R54" s="222">
        <f t="shared" si="13"/>
        <v>4.378358125000581E-2</v>
      </c>
      <c r="S54" s="223">
        <f t="shared" si="4"/>
        <v>8.0970592647458484E-2</v>
      </c>
      <c r="T54" s="223">
        <f t="shared" si="14"/>
        <v>4.1995999827981793E-2</v>
      </c>
      <c r="U54" s="220">
        <f t="shared" si="15"/>
        <v>46834153.15080519</v>
      </c>
      <c r="V54" s="222">
        <f t="shared" si="5"/>
        <v>0.92227979274611394</v>
      </c>
      <c r="W54" s="222">
        <f t="shared" si="16"/>
        <v>1.2255485954351926E-2</v>
      </c>
      <c r="X54" s="220">
        <f t="shared" si="17"/>
        <v>2411890.6638504718</v>
      </c>
      <c r="Y54" s="35">
        <f t="shared" si="6"/>
        <v>49246043.814655662</v>
      </c>
      <c r="Z54" s="224">
        <f t="shared" si="18"/>
        <v>3.7534922746937302E-2</v>
      </c>
      <c r="AB54" s="39">
        <f t="shared" si="26"/>
        <v>76922574.034319654</v>
      </c>
      <c r="AC54" s="40">
        <f t="shared" si="27"/>
        <v>61866244.081444852</v>
      </c>
      <c r="AD54" s="40">
        <f t="shared" si="19"/>
        <v>49246043.814655647</v>
      </c>
      <c r="AE54" s="40">
        <f t="shared" si="20"/>
        <v>188034861.93042016</v>
      </c>
      <c r="AF54" s="41">
        <f t="shared" si="21"/>
        <v>3.5829649803203668E-2</v>
      </c>
    </row>
    <row r="55" spans="1:32">
      <c r="A55" s="133" t="s">
        <v>202</v>
      </c>
      <c r="B55" s="4" t="s">
        <v>32</v>
      </c>
      <c r="C55" s="35">
        <v>198838484.40000001</v>
      </c>
      <c r="D55" s="35">
        <v>94615002.859999999</v>
      </c>
      <c r="E55" s="37">
        <f t="shared" si="22"/>
        <v>0.47583848340779245</v>
      </c>
      <c r="F55" s="38">
        <f t="shared" si="9"/>
        <v>45021459.468526341</v>
      </c>
      <c r="G55" s="87">
        <f t="shared" si="23"/>
        <v>2.3786965574920355E-2</v>
      </c>
      <c r="H55" s="33">
        <v>46784</v>
      </c>
      <c r="I55" s="81">
        <f t="shared" si="24"/>
        <v>8.0879019964242016E-3</v>
      </c>
      <c r="J55" s="34">
        <f t="shared" si="10"/>
        <v>6.8747166969605712E-3</v>
      </c>
      <c r="K55" s="35">
        <v>739.2</v>
      </c>
      <c r="L55" s="78">
        <f t="shared" si="25"/>
        <v>1.1521843494959192E-2</v>
      </c>
      <c r="M55" s="36">
        <f t="shared" si="11"/>
        <v>1.7282765242438787E-3</v>
      </c>
      <c r="N55" s="87">
        <f t="shared" si="12"/>
        <v>8.6029932212044503E-3</v>
      </c>
      <c r="O55" s="220">
        <v>7735</v>
      </c>
      <c r="P55" s="220">
        <v>5334</v>
      </c>
      <c r="Q55" s="221">
        <v>2.0438860060000001</v>
      </c>
      <c r="R55" s="222">
        <f t="shared" si="13"/>
        <v>4.9592631951824303E-3</v>
      </c>
      <c r="S55" s="223">
        <f t="shared" si="4"/>
        <v>1.0136168644704216E-2</v>
      </c>
      <c r="T55" s="223">
        <f t="shared" si="14"/>
        <v>5.2571992218554417E-3</v>
      </c>
      <c r="U55" s="220">
        <f t="shared" si="15"/>
        <v>5862855.3793025408</v>
      </c>
      <c r="V55" s="222">
        <f t="shared" si="5"/>
        <v>1.4501312335958005</v>
      </c>
      <c r="W55" s="222">
        <f t="shared" si="16"/>
        <v>1.9269708720803205E-2</v>
      </c>
      <c r="X55" s="220">
        <f t="shared" si="17"/>
        <v>3792296.015999225</v>
      </c>
      <c r="Y55" s="35">
        <f t="shared" si="6"/>
        <v>9655151.3953017667</v>
      </c>
      <c r="Z55" s="224">
        <f t="shared" si="18"/>
        <v>7.3590756466976057E-3</v>
      </c>
      <c r="AB55" s="39">
        <f t="shared" si="26"/>
        <v>62417283.062921241</v>
      </c>
      <c r="AC55" s="40">
        <f t="shared" si="27"/>
        <v>11287178.715272276</v>
      </c>
      <c r="AD55" s="40">
        <f t="shared" si="19"/>
        <v>9655151.3953017648</v>
      </c>
      <c r="AE55" s="40">
        <f t="shared" si="20"/>
        <v>83359613.173495278</v>
      </c>
      <c r="AF55" s="41">
        <f t="shared" si="21"/>
        <v>1.5884000004435694E-2</v>
      </c>
    </row>
    <row r="56" spans="1:32">
      <c r="A56" s="133" t="s">
        <v>203</v>
      </c>
      <c r="B56" s="4" t="s">
        <v>33</v>
      </c>
      <c r="C56" s="35">
        <v>4541705</v>
      </c>
      <c r="D56" s="35">
        <v>1178778</v>
      </c>
      <c r="E56" s="37">
        <f t="shared" si="22"/>
        <v>0.25954525888405344</v>
      </c>
      <c r="F56" s="38">
        <f t="shared" si="9"/>
        <v>305946.24117682676</v>
      </c>
      <c r="G56" s="87">
        <f t="shared" si="23"/>
        <v>1.6164586382938219E-4</v>
      </c>
      <c r="H56" s="33">
        <v>1552</v>
      </c>
      <c r="I56" s="81">
        <f t="shared" si="24"/>
        <v>2.6830591438206137E-4</v>
      </c>
      <c r="J56" s="34">
        <f t="shared" si="10"/>
        <v>2.2806002722475217E-4</v>
      </c>
      <c r="K56" s="35">
        <v>1764.9</v>
      </c>
      <c r="L56" s="78">
        <f t="shared" si="25"/>
        <v>2.7509336558784465E-2</v>
      </c>
      <c r="M56" s="36">
        <f t="shared" si="11"/>
        <v>4.1264004838176696E-3</v>
      </c>
      <c r="N56" s="87">
        <f t="shared" si="12"/>
        <v>4.354460511042422E-3</v>
      </c>
      <c r="O56" s="220">
        <v>549</v>
      </c>
      <c r="P56" s="220">
        <v>170</v>
      </c>
      <c r="Q56" s="221">
        <v>2.1071899398</v>
      </c>
      <c r="R56" s="222">
        <f t="shared" si="13"/>
        <v>1.5805675725178347E-4</v>
      </c>
      <c r="S56" s="223">
        <f t="shared" si="4"/>
        <v>3.3305560879836883E-4</v>
      </c>
      <c r="T56" s="223">
        <f t="shared" si="14"/>
        <v>1.7274176750444833E-4</v>
      </c>
      <c r="U56" s="220">
        <f t="shared" si="15"/>
        <v>192642.499951951</v>
      </c>
      <c r="V56" s="222">
        <f t="shared" si="5"/>
        <v>3.2294117647058824</v>
      </c>
      <c r="W56" s="222">
        <f t="shared" si="16"/>
        <v>4.2913236129057078E-2</v>
      </c>
      <c r="X56" s="220">
        <f t="shared" si="17"/>
        <v>8445363.4854462817</v>
      </c>
      <c r="Y56" s="35">
        <f t="shared" si="6"/>
        <v>8638005.9853982329</v>
      </c>
      <c r="Z56" s="224">
        <f t="shared" si="18"/>
        <v>6.5838159217373425E-3</v>
      </c>
      <c r="AB56" s="39">
        <f t="shared" si="26"/>
        <v>424160.68610393791</v>
      </c>
      <c r="AC56" s="40">
        <f t="shared" si="27"/>
        <v>5713078.3127422417</v>
      </c>
      <c r="AD56" s="40">
        <f t="shared" si="19"/>
        <v>8638005.9853982311</v>
      </c>
      <c r="AE56" s="40">
        <f t="shared" si="20"/>
        <v>14775244.98424441</v>
      </c>
      <c r="AF56" s="41">
        <f t="shared" si="21"/>
        <v>2.8153920401096325E-3</v>
      </c>
    </row>
    <row r="57" spans="1:32">
      <c r="A57" s="133" t="s">
        <v>204</v>
      </c>
      <c r="B57" s="4" t="s">
        <v>34</v>
      </c>
      <c r="C57" s="35">
        <v>3020813</v>
      </c>
      <c r="D57" s="35">
        <v>668727</v>
      </c>
      <c r="E57" s="37">
        <f t="shared" si="22"/>
        <v>0.22137318662227684</v>
      </c>
      <c r="F57" s="38">
        <f t="shared" si="9"/>
        <v>148038.22697035532</v>
      </c>
      <c r="G57" s="87">
        <f t="shared" si="23"/>
        <v>7.8215594302930553E-5</v>
      </c>
      <c r="H57" s="33">
        <v>3573</v>
      </c>
      <c r="I57" s="81">
        <f t="shared" si="24"/>
        <v>6.1769138665406279E-4</v>
      </c>
      <c r="J57" s="34">
        <f t="shared" si="10"/>
        <v>5.2503767865595338E-4</v>
      </c>
      <c r="K57" s="35">
        <v>879.3</v>
      </c>
      <c r="L57" s="78">
        <f t="shared" si="25"/>
        <v>1.3705569514498939E-2</v>
      </c>
      <c r="M57" s="36">
        <f t="shared" si="11"/>
        <v>2.0558354271748409E-3</v>
      </c>
      <c r="N57" s="87">
        <f t="shared" si="12"/>
        <v>2.5808731058307942E-3</v>
      </c>
      <c r="O57" s="220">
        <v>1377</v>
      </c>
      <c r="P57" s="220">
        <v>417</v>
      </c>
      <c r="Q57" s="221">
        <v>1.7545098130000001</v>
      </c>
      <c r="R57" s="222">
        <f t="shared" si="13"/>
        <v>3.8770392808231595E-4</v>
      </c>
      <c r="S57" s="223">
        <f t="shared" si="4"/>
        <v>6.8023034635906966E-4</v>
      </c>
      <c r="T57" s="223">
        <f t="shared" si="14"/>
        <v>3.5280652610587192E-4</v>
      </c>
      <c r="U57" s="220">
        <f t="shared" si="15"/>
        <v>393451.63691605866</v>
      </c>
      <c r="V57" s="222">
        <f t="shared" si="5"/>
        <v>3.3021582733812949</v>
      </c>
      <c r="W57" s="222">
        <f t="shared" si="16"/>
        <v>4.3879910041151653E-2</v>
      </c>
      <c r="X57" s="220">
        <f t="shared" si="17"/>
        <v>8635605.7812028844</v>
      </c>
      <c r="Y57" s="35">
        <f t="shared" si="6"/>
        <v>9029057.4181189425</v>
      </c>
      <c r="Z57" s="224">
        <f t="shared" si="18"/>
        <v>6.8818720533627377E-3</v>
      </c>
      <c r="AB57" s="39">
        <f t="shared" si="26"/>
        <v>205238.65787605708</v>
      </c>
      <c r="AC57" s="40">
        <f t="shared" si="27"/>
        <v>3386120.9974164758</v>
      </c>
      <c r="AD57" s="40">
        <f t="shared" si="19"/>
        <v>9029057.4181189407</v>
      </c>
      <c r="AE57" s="40">
        <f t="shared" si="20"/>
        <v>12620417.073411474</v>
      </c>
      <c r="AF57" s="41">
        <f t="shared" si="21"/>
        <v>2.4047940869498488E-3</v>
      </c>
    </row>
    <row r="58" spans="1:32" ht="13.5" thickBot="1">
      <c r="B58" s="6" t="s">
        <v>35</v>
      </c>
      <c r="C58" s="91">
        <f>SUM(C7:C57)</f>
        <v>8177497337.8300028</v>
      </c>
      <c r="D58" s="91">
        <f>SUM(D7:D57)</f>
        <v>3783530876.1500006</v>
      </c>
      <c r="E58" s="46">
        <f t="shared" si="22"/>
        <v>0.46267589212740801</v>
      </c>
      <c r="F58" s="47">
        <f t="shared" ref="F58:K58" si="28">SUM(F7:F57)</f>
        <v>1892694523.2558141</v>
      </c>
      <c r="G58" s="88">
        <f t="shared" si="28"/>
        <v>0.99999999999999978</v>
      </c>
      <c r="H58" s="42">
        <f t="shared" si="28"/>
        <v>5784442</v>
      </c>
      <c r="I58" s="82">
        <f t="shared" si="28"/>
        <v>1.0000000000000002</v>
      </c>
      <c r="J58" s="43">
        <f t="shared" si="28"/>
        <v>0.8500000000000002</v>
      </c>
      <c r="K58" s="44">
        <f t="shared" si="28"/>
        <v>64156.400000000016</v>
      </c>
      <c r="L58" s="79">
        <f t="shared" si="25"/>
        <v>1</v>
      </c>
      <c r="M58" s="45">
        <f>SUM(M7:M57)</f>
        <v>0.14999999999999997</v>
      </c>
      <c r="N58" s="88">
        <f>SUM(N7:N57)</f>
        <v>0.99999999999999989</v>
      </c>
      <c r="O58" s="225">
        <f>SUM(O7:O57)</f>
        <v>964355</v>
      </c>
      <c r="P58" s="226">
        <f t="shared" ref="P58:Y58" si="29">SUM(P7:P57)</f>
        <v>1075563</v>
      </c>
      <c r="Q58" s="227">
        <f t="shared" si="29"/>
        <v>98.366423307599987</v>
      </c>
      <c r="R58" s="227">
        <f>SUM(R7:R57)</f>
        <v>0.99999999999999989</v>
      </c>
      <c r="S58" s="228">
        <f t="shared" si="29"/>
        <v>1.9280548856824229</v>
      </c>
      <c r="T58" s="228">
        <f t="shared" si="29"/>
        <v>1</v>
      </c>
      <c r="U58" s="226">
        <f t="shared" si="29"/>
        <v>1115205099.1199343</v>
      </c>
      <c r="V58" s="227">
        <f>SUM(V7:V57)</f>
        <v>75.254444922162563</v>
      </c>
      <c r="W58" s="227">
        <f t="shared" si="29"/>
        <v>1</v>
      </c>
      <c r="X58" s="229">
        <f t="shared" si="29"/>
        <v>196800899.84469444</v>
      </c>
      <c r="Y58" s="225">
        <f t="shared" si="29"/>
        <v>1312005998.9646292</v>
      </c>
      <c r="Z58" s="230">
        <f>SUM(Z7:Z57)</f>
        <v>0.99999999999999956</v>
      </c>
      <c r="AB58" s="48">
        <f>SUM(AB7:AB57)</f>
        <v>2624011997.9292579</v>
      </c>
      <c r="AC58" s="49">
        <f>SUM(AC7:AC57)</f>
        <v>1312005998.9646285</v>
      </c>
      <c r="AD58" s="49">
        <f>SUM(AD7:AD57)</f>
        <v>1312005998.9646287</v>
      </c>
      <c r="AE58" s="49">
        <f>SUM(AE7:AE57)</f>
        <v>5248023995.8585148</v>
      </c>
      <c r="AF58" s="50">
        <f>SUM(AF7:AF57)</f>
        <v>1.0000000000000002</v>
      </c>
    </row>
    <row r="59" spans="1:32" ht="13.5" thickTop="1">
      <c r="L59" s="52"/>
      <c r="S59" s="54"/>
    </row>
    <row r="60" spans="1:32" ht="86.45" customHeight="1">
      <c r="C60" s="317" t="s">
        <v>241</v>
      </c>
      <c r="D60" s="317"/>
      <c r="E60" s="317"/>
      <c r="F60" s="317"/>
      <c r="G60" s="317"/>
      <c r="L60" s="52"/>
      <c r="S60" s="54"/>
    </row>
    <row r="61" spans="1:32" s="11" customFormat="1">
      <c r="J61" s="55"/>
      <c r="M61" s="55"/>
      <c r="N61" s="56"/>
      <c r="S61" s="57"/>
      <c r="T61" s="57"/>
      <c r="Y61" s="55"/>
    </row>
    <row r="62" spans="1:32">
      <c r="S62" s="54"/>
    </row>
    <row r="63" spans="1:32">
      <c r="S63" s="54"/>
    </row>
    <row r="64" spans="1:32">
      <c r="S64" s="54"/>
    </row>
    <row r="65" spans="10:27">
      <c r="J65" s="13"/>
      <c r="M65" s="13"/>
      <c r="N65" s="13"/>
      <c r="S65" s="54"/>
      <c r="Y65" s="13"/>
      <c r="AA65" s="13"/>
    </row>
    <row r="66" spans="10:27">
      <c r="J66" s="13"/>
      <c r="M66" s="13"/>
      <c r="N66" s="13"/>
      <c r="S66" s="54"/>
      <c r="Y66" s="13"/>
      <c r="AA66" s="13"/>
    </row>
    <row r="67" spans="10:27">
      <c r="J67" s="13"/>
      <c r="M67" s="13"/>
      <c r="N67" s="13"/>
      <c r="S67" s="54"/>
      <c r="Y67" s="13"/>
      <c r="AA67" s="13"/>
    </row>
    <row r="68" spans="10:27">
      <c r="J68" s="13"/>
      <c r="M68" s="13"/>
      <c r="N68" s="13"/>
      <c r="S68" s="54"/>
      <c r="Y68" s="13"/>
      <c r="AA68" s="13"/>
    </row>
    <row r="69" spans="10:27">
      <c r="J69" s="13"/>
      <c r="M69" s="13"/>
      <c r="N69" s="13"/>
      <c r="S69" s="54"/>
      <c r="Y69" s="13"/>
      <c r="AA69" s="13"/>
    </row>
    <row r="70" spans="10:27">
      <c r="J70" s="13"/>
      <c r="M70" s="13"/>
      <c r="N70" s="13"/>
      <c r="S70" s="54"/>
      <c r="Y70" s="13"/>
      <c r="AA70" s="13"/>
    </row>
    <row r="71" spans="10:27">
      <c r="J71" s="13"/>
      <c r="M71" s="13"/>
      <c r="N71" s="13"/>
      <c r="S71" s="54"/>
      <c r="Y71" s="13"/>
      <c r="AA71" s="13"/>
    </row>
    <row r="72" spans="10:27">
      <c r="J72" s="13"/>
      <c r="M72" s="13"/>
      <c r="N72" s="13"/>
      <c r="S72" s="54"/>
      <c r="Y72" s="13"/>
      <c r="AA72" s="13"/>
    </row>
    <row r="73" spans="10:27">
      <c r="J73" s="13"/>
      <c r="M73" s="13"/>
      <c r="N73" s="13"/>
      <c r="S73" s="54"/>
      <c r="Y73" s="13"/>
      <c r="AA73" s="13"/>
    </row>
    <row r="74" spans="10:27">
      <c r="J74" s="13"/>
      <c r="M74" s="13"/>
      <c r="N74" s="13"/>
      <c r="S74" s="54"/>
      <c r="Y74" s="13"/>
      <c r="AA74" s="13"/>
    </row>
    <row r="75" spans="10:27">
      <c r="J75" s="13"/>
      <c r="M75" s="13"/>
      <c r="N75" s="13"/>
      <c r="S75" s="54"/>
      <c r="Y75" s="13"/>
      <c r="AA75" s="13"/>
    </row>
    <row r="76" spans="10:27">
      <c r="J76" s="13"/>
      <c r="M76" s="13"/>
      <c r="N76" s="13"/>
      <c r="S76" s="54"/>
      <c r="Y76" s="13"/>
      <c r="AA76" s="13"/>
    </row>
    <row r="77" spans="10:27">
      <c r="J77" s="13"/>
      <c r="M77" s="13"/>
      <c r="N77" s="13"/>
      <c r="S77" s="54"/>
      <c r="Y77" s="13"/>
      <c r="AA77" s="13"/>
    </row>
    <row r="78" spans="10:27">
      <c r="J78" s="13"/>
      <c r="M78" s="13"/>
      <c r="N78" s="13"/>
      <c r="S78" s="54"/>
      <c r="Y78" s="13"/>
      <c r="AA78" s="13"/>
    </row>
    <row r="79" spans="10:27">
      <c r="J79" s="13"/>
      <c r="M79" s="13"/>
      <c r="N79" s="13"/>
      <c r="S79" s="54"/>
      <c r="Y79" s="13"/>
      <c r="AA79" s="13"/>
    </row>
    <row r="80" spans="10:27">
      <c r="J80" s="13"/>
      <c r="M80" s="13"/>
      <c r="N80" s="13"/>
      <c r="S80" s="54"/>
      <c r="Y80" s="13"/>
      <c r="AA80" s="13"/>
    </row>
    <row r="81" spans="10:27">
      <c r="J81" s="13"/>
      <c r="M81" s="13"/>
      <c r="N81" s="13"/>
      <c r="S81" s="54"/>
      <c r="Y81" s="13"/>
      <c r="AA81" s="13"/>
    </row>
    <row r="82" spans="10:27">
      <c r="J82" s="13"/>
      <c r="M82" s="13"/>
      <c r="N82" s="13"/>
      <c r="S82" s="54"/>
      <c r="Y82" s="13"/>
      <c r="AA82" s="13"/>
    </row>
    <row r="83" spans="10:27">
      <c r="J83" s="13"/>
      <c r="M83" s="13"/>
      <c r="N83" s="13"/>
      <c r="S83" s="54"/>
      <c r="Y83" s="13"/>
      <c r="AA83" s="13"/>
    </row>
    <row r="84" spans="10:27">
      <c r="J84" s="13"/>
      <c r="M84" s="13"/>
      <c r="N84" s="13"/>
      <c r="S84" s="54"/>
      <c r="Y84" s="13"/>
      <c r="AA84" s="13"/>
    </row>
    <row r="85" spans="10:27">
      <c r="J85" s="13"/>
      <c r="M85" s="13"/>
      <c r="N85" s="13"/>
      <c r="S85" s="54"/>
      <c r="Y85" s="13"/>
      <c r="AA85" s="13"/>
    </row>
    <row r="86" spans="10:27">
      <c r="J86" s="13"/>
      <c r="M86" s="13"/>
      <c r="N86" s="13"/>
      <c r="S86" s="54"/>
      <c r="Y86" s="13"/>
      <c r="AA86" s="13"/>
    </row>
    <row r="87" spans="10:27">
      <c r="J87" s="13"/>
      <c r="M87" s="13"/>
      <c r="N87" s="13"/>
      <c r="S87" s="54"/>
      <c r="Y87" s="13"/>
      <c r="AA87" s="13"/>
    </row>
  </sheetData>
  <mergeCells count="7">
    <mergeCell ref="C60:G60"/>
    <mergeCell ref="AB3:AF3"/>
    <mergeCell ref="C3:G3"/>
    <mergeCell ref="H3:N3"/>
    <mergeCell ref="O3:R3"/>
    <mergeCell ref="S3:V3"/>
    <mergeCell ref="X3:Y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4" max="1048575" man="1"/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SheetLayoutView="100" workbookViewId="0">
      <selection activeCell="U6" sqref="U6"/>
    </sheetView>
  </sheetViews>
  <sheetFormatPr baseColWidth="10" defaultColWidth="9.7109375" defaultRowHeight="14.25"/>
  <cols>
    <col min="1" max="1" width="26.28515625" style="13" customWidth="1"/>
    <col min="2" max="2" width="12.7109375" style="13" hidden="1" customWidth="1"/>
    <col min="3" max="3" width="12.5703125" style="13" hidden="1" customWidth="1"/>
    <col min="4" max="4" width="13.140625" style="13" hidden="1" customWidth="1"/>
    <col min="5" max="5" width="12.42578125" style="13" hidden="1" customWidth="1"/>
    <col min="6" max="6" width="10.28515625" style="13" hidden="1" customWidth="1"/>
    <col min="7" max="7" width="7.140625" style="13" hidden="1" customWidth="1"/>
    <col min="8" max="8" width="11.7109375" style="13" hidden="1" customWidth="1"/>
    <col min="9" max="9" width="12.7109375" style="13" bestFit="1" customWidth="1"/>
    <col min="10" max="10" width="11.7109375" style="13" hidden="1" customWidth="1"/>
    <col min="11" max="11" width="11.7109375" style="13" customWidth="1"/>
    <col min="12" max="12" width="11.7109375" style="13" hidden="1" customWidth="1"/>
    <col min="13" max="13" width="11.7109375" style="13" customWidth="1"/>
    <col min="14" max="14" width="11.7109375" style="13" hidden="1" customWidth="1"/>
    <col min="15" max="15" width="11.7109375" style="13" customWidth="1"/>
    <col min="16" max="16" width="11.7109375" style="13" hidden="1" customWidth="1"/>
    <col min="17" max="17" width="11.7109375" style="13" customWidth="1"/>
    <col min="18" max="18" width="11.7109375" style="13" hidden="1" customWidth="1"/>
    <col min="19" max="19" width="11.7109375" style="13" customWidth="1"/>
    <col min="20" max="20" width="16.42578125" style="13" customWidth="1"/>
    <col min="21" max="21" width="13.28515625" style="13" bestFit="1" customWidth="1"/>
    <col min="22" max="26" width="11.7109375" style="13" customWidth="1"/>
    <col min="27" max="27" width="18.7109375" style="13" customWidth="1"/>
    <col min="28" max="28" width="19.42578125" style="122" customWidth="1"/>
    <col min="29" max="29" width="5.42578125" style="13" customWidth="1"/>
    <col min="30" max="16384" width="9.7109375" style="13"/>
  </cols>
  <sheetData>
    <row r="1" spans="1:28" ht="47.25" customHeight="1">
      <c r="A1" s="325" t="s">
        <v>240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6"/>
      <c r="U1" s="326"/>
      <c r="V1" s="326"/>
      <c r="W1" s="326"/>
      <c r="X1" s="326"/>
      <c r="Y1" s="326"/>
      <c r="Z1" s="326"/>
      <c r="AA1" s="326"/>
      <c r="AB1" s="326"/>
    </row>
    <row r="2" spans="1:28" ht="8.25" customHeight="1" thickBot="1">
      <c r="T2" s="69"/>
    </row>
    <row r="3" spans="1:28" ht="13.5" thickBot="1">
      <c r="A3" s="327" t="s">
        <v>0</v>
      </c>
      <c r="B3" s="322" t="s">
        <v>237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4"/>
      <c r="U3" s="322" t="s">
        <v>238</v>
      </c>
      <c r="V3" s="323"/>
      <c r="W3" s="323"/>
      <c r="X3" s="323"/>
      <c r="Y3" s="323"/>
      <c r="Z3" s="323"/>
      <c r="AA3" s="324"/>
      <c r="AB3" s="320" t="s">
        <v>239</v>
      </c>
    </row>
    <row r="4" spans="1:28" ht="60.75" thickBot="1">
      <c r="A4" s="328"/>
      <c r="B4" s="232" t="s">
        <v>78</v>
      </c>
      <c r="C4" s="8" t="s">
        <v>148</v>
      </c>
      <c r="D4" s="8" t="s">
        <v>79</v>
      </c>
      <c r="E4" s="8" t="s">
        <v>89</v>
      </c>
      <c r="F4" s="8" t="s">
        <v>101</v>
      </c>
      <c r="G4" s="8" t="s">
        <v>102</v>
      </c>
      <c r="H4" s="8"/>
      <c r="I4" s="232" t="s">
        <v>78</v>
      </c>
      <c r="J4" s="232"/>
      <c r="K4" s="8" t="s">
        <v>148</v>
      </c>
      <c r="L4" s="8"/>
      <c r="M4" s="8" t="s">
        <v>79</v>
      </c>
      <c r="N4" s="8"/>
      <c r="O4" s="8" t="s">
        <v>89</v>
      </c>
      <c r="P4" s="8"/>
      <c r="Q4" s="8" t="s">
        <v>101</v>
      </c>
      <c r="R4" s="8"/>
      <c r="S4" s="8" t="s">
        <v>102</v>
      </c>
      <c r="T4" s="232" t="s">
        <v>235</v>
      </c>
      <c r="U4" s="232" t="s">
        <v>78</v>
      </c>
      <c r="V4" s="8" t="s">
        <v>148</v>
      </c>
      <c r="W4" s="8" t="s">
        <v>79</v>
      </c>
      <c r="X4" s="8" t="s">
        <v>89</v>
      </c>
      <c r="Y4" s="8" t="s">
        <v>101</v>
      </c>
      <c r="Z4" s="8" t="s">
        <v>102</v>
      </c>
      <c r="AA4" s="232" t="s">
        <v>236</v>
      </c>
      <c r="AB4" s="321"/>
    </row>
    <row r="5" spans="1:28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3"/>
      <c r="V5" s="123"/>
      <c r="W5" s="123"/>
      <c r="X5" s="123"/>
      <c r="Y5" s="123"/>
      <c r="Z5" s="123"/>
      <c r="AA5" s="123"/>
      <c r="AB5" s="123"/>
    </row>
    <row r="6" spans="1:28" ht="12.75" customHeight="1" thickTop="1">
      <c r="A6" s="2" t="s">
        <v>1</v>
      </c>
      <c r="B6" s="3">
        <v>8456683.4800000004</v>
      </c>
      <c r="C6" s="3">
        <v>1154944.1599999999</v>
      </c>
      <c r="D6" s="3">
        <v>283974.84000000003</v>
      </c>
      <c r="E6" s="3">
        <v>478710.51</v>
      </c>
      <c r="F6" s="3">
        <v>235438.53</v>
      </c>
      <c r="G6" s="3">
        <v>50454.75</v>
      </c>
      <c r="H6" s="264">
        <f>+I6/I$57</f>
        <v>1.2861627529993228E-3</v>
      </c>
      <c r="I6" s="3">
        <f>+B6/2</f>
        <v>4228341.74</v>
      </c>
      <c r="J6" s="264">
        <f>+K6/K$57</f>
        <v>1.2861627540339642E-3</v>
      </c>
      <c r="K6" s="3">
        <f>+C6/2</f>
        <v>577472.07999999996</v>
      </c>
      <c r="L6" s="264">
        <f>+M6/M$57</f>
        <v>1.2861627449722438E-3</v>
      </c>
      <c r="M6" s="3">
        <f>+D6/2</f>
        <v>141987.42000000001</v>
      </c>
      <c r="N6" s="264">
        <f>+O6/O$57</f>
        <v>1.2861627605039009E-3</v>
      </c>
      <c r="O6" s="3">
        <f>+E6/2</f>
        <v>239355.255</v>
      </c>
      <c r="P6" s="264">
        <f>+Q6/Q$57</f>
        <v>1.2861627700495345E-3</v>
      </c>
      <c r="Q6" s="3">
        <f>+F6/2</f>
        <v>117719.265</v>
      </c>
      <c r="R6" s="264">
        <f>+S6/S$57</f>
        <v>1.2861628308193486E-3</v>
      </c>
      <c r="S6" s="3">
        <f>+G6/2</f>
        <v>25227.375</v>
      </c>
      <c r="T6" s="256">
        <f>+I6+K6+M6+O6+Q6+S6</f>
        <v>5330103.1349999998</v>
      </c>
      <c r="U6" s="3">
        <f>+'COEF Art 14 F I'!$AF7*'PART PEF2022'!$L$19</f>
        <v>619812.97824628989</v>
      </c>
      <c r="V6" s="3">
        <f>+'COEF Art 14 F I'!$AF7*'PART PEF2022'!$L$20</f>
        <v>105973.10233389391</v>
      </c>
      <c r="W6" s="3">
        <f>+'COEF Art 14 F I'!$AF7*'PART PEF2022'!$L$21</f>
        <v>1661.8126937558091</v>
      </c>
      <c r="X6" s="3">
        <f>+'COEF Art 14 F I'!$AF7*'PART PEF2022'!$L$22</f>
        <v>33668.753170886943</v>
      </c>
      <c r="Y6" s="3">
        <f>+'COEF Art 14 F I'!$AF7*'PART PEF2022'!$L$23</f>
        <v>25043.308217878293</v>
      </c>
      <c r="Z6" s="3">
        <f>+'COEF Art 14 F I'!$AF7*'PART PEF2022'!$L$24</f>
        <v>822.2704695666215</v>
      </c>
      <c r="AA6" s="258">
        <f>SUM(U6:Z6)</f>
        <v>786982.22513227141</v>
      </c>
      <c r="AB6" s="259">
        <f>SUM(AA6,T6)</f>
        <v>6117085.3601322714</v>
      </c>
    </row>
    <row r="7" spans="1:28" ht="12.75" customHeight="1">
      <c r="A7" s="4" t="s">
        <v>2</v>
      </c>
      <c r="B7" s="5">
        <v>16270247.26</v>
      </c>
      <c r="C7" s="132">
        <v>2222056.33</v>
      </c>
      <c r="D7" s="132">
        <v>546353.77</v>
      </c>
      <c r="E7" s="132">
        <v>921015.71</v>
      </c>
      <c r="F7" s="132">
        <v>452972.26</v>
      </c>
      <c r="G7" s="132">
        <v>97072.48</v>
      </c>
      <c r="H7" s="265">
        <f t="shared" ref="H7:H56" si="0">+I7/I$57</f>
        <v>2.4745145135668823E-3</v>
      </c>
      <c r="I7" s="132">
        <f t="shared" ref="I7:I56" si="1">+B7/2</f>
        <v>8135123.6299999999</v>
      </c>
      <c r="J7" s="265">
        <f t="shared" ref="J7:J56" si="2">+K7/K$57</f>
        <v>2.474514515932444E-3</v>
      </c>
      <c r="K7" s="132">
        <f t="shared" ref="K7:K56" si="3">+C7/2</f>
        <v>1111028.165</v>
      </c>
      <c r="L7" s="265">
        <f t="shared" ref="L7:L56" si="4">+M7/M$57</f>
        <v>2.4745145187831919E-3</v>
      </c>
      <c r="M7" s="132">
        <f t="shared" ref="M7:M56" si="5">+D7/2</f>
        <v>273176.88500000001</v>
      </c>
      <c r="N7" s="265">
        <f t="shared" ref="N7:N56" si="6">+O7/O$57</f>
        <v>2.4745145203539823E-3</v>
      </c>
      <c r="O7" s="132">
        <f t="shared" ref="O7:O56" si="7">+E7/2</f>
        <v>460507.85499999998</v>
      </c>
      <c r="P7" s="265">
        <f t="shared" ref="P7:P56" si="8">+Q7/Q$57</f>
        <v>2.4745145014165608E-3</v>
      </c>
      <c r="Q7" s="132">
        <f t="shared" ref="Q7:Q56" si="9">+F7/2</f>
        <v>226486.13</v>
      </c>
      <c r="R7" s="265">
        <f t="shared" ref="R7:R56" si="10">+S7/S$57</f>
        <v>2.4745146031137722E-3</v>
      </c>
      <c r="S7" s="132">
        <f t="shared" ref="S7:S56" si="11">+G7/2</f>
        <v>48536.24</v>
      </c>
      <c r="T7" s="257">
        <f t="shared" ref="T7:T56" si="12">+I7+K7+M7+O7+Q7+S7</f>
        <v>10254858.905000001</v>
      </c>
      <c r="U7" s="5">
        <f>+'COEF Art 14 F I'!$AF8*'PART PEF2022'!$L$19</f>
        <v>1126359.5286876382</v>
      </c>
      <c r="V7" s="5">
        <f>+'COEF Art 14 F I'!$AF8*'PART PEF2022'!$L$20</f>
        <v>192580.37147931583</v>
      </c>
      <c r="W7" s="5">
        <f>+'COEF Art 14 F I'!$AF8*'PART PEF2022'!$L$21</f>
        <v>3019.9408986272415</v>
      </c>
      <c r="X7" s="5">
        <f>+'COEF Art 14 F I'!$AF8*'PART PEF2022'!$L$22</f>
        <v>61184.78038385226</v>
      </c>
      <c r="Y7" s="5">
        <f>+'COEF Art 14 F I'!$AF8*'PART PEF2022'!$L$23</f>
        <v>45510.129395612574</v>
      </c>
      <c r="Z7" s="5">
        <f>+'COEF Art 14 F I'!$AF8*'PART PEF2022'!$L$24</f>
        <v>1494.2768400483499</v>
      </c>
      <c r="AA7" s="260">
        <f t="shared" ref="AA7:AA56" si="13">SUM(U7:Z7)</f>
        <v>1430149.0276850946</v>
      </c>
      <c r="AB7" s="261">
        <f t="shared" ref="AB7:AB56" si="14">SUM(AA7,T7)</f>
        <v>11685007.932685096</v>
      </c>
    </row>
    <row r="8" spans="1:28" ht="12.75" customHeight="1">
      <c r="A8" s="4" t="s">
        <v>146</v>
      </c>
      <c r="B8" s="5">
        <v>17073492.140000001</v>
      </c>
      <c r="C8" s="132">
        <v>2331756.9</v>
      </c>
      <c r="D8" s="132">
        <v>573326.68000000005</v>
      </c>
      <c r="E8" s="132">
        <v>966485.28</v>
      </c>
      <c r="F8" s="132">
        <v>475335.02</v>
      </c>
      <c r="G8" s="132">
        <v>101864.84</v>
      </c>
      <c r="H8" s="265">
        <f t="shared" si="0"/>
        <v>2.5966786750418499E-3</v>
      </c>
      <c r="I8" s="132">
        <f t="shared" si="1"/>
        <v>8536746.0700000003</v>
      </c>
      <c r="J8" s="265">
        <f t="shared" si="2"/>
        <v>2.5966786794624761E-3</v>
      </c>
      <c r="K8" s="132">
        <f t="shared" si="3"/>
        <v>1165878.45</v>
      </c>
      <c r="L8" s="265">
        <f t="shared" si="4"/>
        <v>2.5966786934878573E-3</v>
      </c>
      <c r="M8" s="132">
        <f t="shared" si="5"/>
        <v>286663.34000000003</v>
      </c>
      <c r="N8" s="265">
        <f t="shared" si="6"/>
        <v>2.5966786810491913E-3</v>
      </c>
      <c r="O8" s="132">
        <f t="shared" si="7"/>
        <v>483242.64</v>
      </c>
      <c r="P8" s="265">
        <f t="shared" si="8"/>
        <v>2.5966786575874006E-3</v>
      </c>
      <c r="Q8" s="132">
        <f t="shared" si="9"/>
        <v>237667.51</v>
      </c>
      <c r="R8" s="265">
        <f t="shared" si="10"/>
        <v>2.5966786273910786E-3</v>
      </c>
      <c r="S8" s="132">
        <f t="shared" si="11"/>
        <v>50932.42</v>
      </c>
      <c r="T8" s="257">
        <f t="shared" si="12"/>
        <v>10761130.43</v>
      </c>
      <c r="U8" s="5">
        <f>+'COEF Art 14 F I'!$AF9*'PART PEF2022'!$L$19</f>
        <v>1389599.3428314894</v>
      </c>
      <c r="V8" s="5">
        <f>+'COEF Art 14 F I'!$AF9*'PART PEF2022'!$L$20</f>
        <v>237588.04434468882</v>
      </c>
      <c r="W8" s="5">
        <f>+'COEF Art 14 F I'!$AF9*'PART PEF2022'!$L$21</f>
        <v>3725.7268050209991</v>
      </c>
      <c r="X8" s="5">
        <f>+'COEF Art 14 F I'!$AF9*'PART PEF2022'!$L$22</f>
        <v>75484.184620653643</v>
      </c>
      <c r="Y8" s="5">
        <f>+'COEF Art 14 F I'!$AF9*'PART PEF2022'!$L$23</f>
        <v>56146.234208187023</v>
      </c>
      <c r="Z8" s="5">
        <f>+'COEF Art 14 F I'!$AF9*'PART PEF2022'!$L$24</f>
        <v>1843.5020631102075</v>
      </c>
      <c r="AA8" s="260">
        <f t="shared" si="13"/>
        <v>1764387.0348731503</v>
      </c>
      <c r="AB8" s="261">
        <f t="shared" si="14"/>
        <v>12525517.46487315</v>
      </c>
    </row>
    <row r="9" spans="1:28" ht="12.75" customHeight="1">
      <c r="A9" s="4" t="s">
        <v>3</v>
      </c>
      <c r="B9" s="5">
        <v>47100062.189999998</v>
      </c>
      <c r="C9" s="132">
        <v>6432538.46</v>
      </c>
      <c r="D9" s="132">
        <v>1581616.81</v>
      </c>
      <c r="E9" s="132">
        <v>2666210.0699999998</v>
      </c>
      <c r="F9" s="132">
        <v>1311290.56</v>
      </c>
      <c r="G9" s="132">
        <v>281011.08</v>
      </c>
      <c r="H9" s="265">
        <f t="shared" si="0"/>
        <v>7.1633691619175646E-3</v>
      </c>
      <c r="I9" s="132">
        <f t="shared" si="1"/>
        <v>23550031.094999999</v>
      </c>
      <c r="J9" s="265">
        <f t="shared" si="2"/>
        <v>7.1633691633567762E-3</v>
      </c>
      <c r="K9" s="132">
        <f t="shared" si="3"/>
        <v>3216269.23</v>
      </c>
      <c r="L9" s="265">
        <f t="shared" si="4"/>
        <v>7.1633691838468641E-3</v>
      </c>
      <c r="M9" s="132">
        <f t="shared" si="5"/>
        <v>790808.40500000003</v>
      </c>
      <c r="N9" s="265">
        <f t="shared" si="6"/>
        <v>7.1633691596085887E-3</v>
      </c>
      <c r="O9" s="132">
        <f t="shared" si="7"/>
        <v>1333105.0349999999</v>
      </c>
      <c r="P9" s="265">
        <f t="shared" si="8"/>
        <v>7.1633691349899499E-3</v>
      </c>
      <c r="Q9" s="132">
        <f t="shared" si="9"/>
        <v>655645.28</v>
      </c>
      <c r="R9" s="265">
        <f t="shared" si="10"/>
        <v>7.1633692792928806E-3</v>
      </c>
      <c r="S9" s="132">
        <f t="shared" si="11"/>
        <v>140505.54</v>
      </c>
      <c r="T9" s="257">
        <f t="shared" si="12"/>
        <v>29686364.585000001</v>
      </c>
      <c r="U9" s="5">
        <f>+'COEF Art 14 F I'!$AF10*'PART PEF2022'!$L$19</f>
        <v>5395265.9197222767</v>
      </c>
      <c r="V9" s="5">
        <f>+'COEF Art 14 F I'!$AF10*'PART PEF2022'!$L$20</f>
        <v>922460.62521476659</v>
      </c>
      <c r="W9" s="5">
        <f>+'COEF Art 14 F I'!$AF10*'PART PEF2022'!$L$21</f>
        <v>14465.527031962014</v>
      </c>
      <c r="X9" s="5">
        <f>+'COEF Art 14 F I'!$AF10*'PART PEF2022'!$L$22</f>
        <v>293075.30322517094</v>
      </c>
      <c r="Y9" s="5">
        <f>+'COEF Art 14 F I'!$AF10*'PART PEF2022'!$L$23</f>
        <v>217993.67242570058</v>
      </c>
      <c r="Z9" s="5">
        <f>+'COEF Art 14 F I'!$AF10*'PART PEF2022'!$L$24</f>
        <v>7157.5910749709801</v>
      </c>
      <c r="AA9" s="260">
        <f t="shared" si="13"/>
        <v>6850418.638694847</v>
      </c>
      <c r="AB9" s="261">
        <f t="shared" si="14"/>
        <v>36536783.223694846</v>
      </c>
    </row>
    <row r="10" spans="1:28" ht="12.75" customHeight="1">
      <c r="A10" s="4" t="s">
        <v>147</v>
      </c>
      <c r="B10" s="5">
        <v>59127255.659999996</v>
      </c>
      <c r="C10" s="132">
        <v>8075113.46</v>
      </c>
      <c r="D10" s="132">
        <v>1985489.12</v>
      </c>
      <c r="E10" s="132">
        <v>3347037.71</v>
      </c>
      <c r="F10" s="132">
        <v>1646133.97</v>
      </c>
      <c r="G10" s="132">
        <v>352768.4</v>
      </c>
      <c r="H10" s="265">
        <f t="shared" si="0"/>
        <v>8.9925647680691462E-3</v>
      </c>
      <c r="I10" s="132">
        <f t="shared" si="1"/>
        <v>29563627.829999998</v>
      </c>
      <c r="J10" s="265">
        <f t="shared" si="2"/>
        <v>8.9925647720062365E-3</v>
      </c>
      <c r="K10" s="132">
        <f t="shared" si="3"/>
        <v>4037556.73</v>
      </c>
      <c r="L10" s="265">
        <f t="shared" si="4"/>
        <v>8.9925647521862315E-3</v>
      </c>
      <c r="M10" s="132">
        <f t="shared" si="5"/>
        <v>992744.56</v>
      </c>
      <c r="N10" s="265">
        <f t="shared" si="6"/>
        <v>8.9925647561075166E-3</v>
      </c>
      <c r="O10" s="132">
        <f t="shared" si="7"/>
        <v>1673518.855</v>
      </c>
      <c r="P10" s="265">
        <f t="shared" si="8"/>
        <v>8.9925647544938266E-3</v>
      </c>
      <c r="Q10" s="132">
        <f t="shared" si="9"/>
        <v>823066.98499999999</v>
      </c>
      <c r="R10" s="265">
        <f t="shared" si="10"/>
        <v>8.9925647033750507E-3</v>
      </c>
      <c r="S10" s="132">
        <f t="shared" si="11"/>
        <v>176384.2</v>
      </c>
      <c r="T10" s="257">
        <f t="shared" si="12"/>
        <v>37266899.159999996</v>
      </c>
      <c r="U10" s="5">
        <f>+'COEF Art 14 F I'!$AF11*'PART PEF2022'!$L$19</f>
        <v>4421047.6502885502</v>
      </c>
      <c r="V10" s="5">
        <f>+'COEF Art 14 F I'!$AF11*'PART PEF2022'!$L$20</f>
        <v>755892.747506944</v>
      </c>
      <c r="W10" s="5">
        <f>+'COEF Art 14 F I'!$AF11*'PART PEF2022'!$L$21</f>
        <v>11853.499947252489</v>
      </c>
      <c r="X10" s="5">
        <f>+'COEF Art 14 F I'!$AF11*'PART PEF2022'!$L$22</f>
        <v>240154.96176839841</v>
      </c>
      <c r="Y10" s="5">
        <f>+'COEF Art 14 F I'!$AF11*'PART PEF2022'!$L$23</f>
        <v>178630.7528851192</v>
      </c>
      <c r="Z10" s="5">
        <f>+'COEF Art 14 F I'!$AF11*'PART PEF2022'!$L$24</f>
        <v>5865.1513520496937</v>
      </c>
      <c r="AA10" s="260">
        <f t="shared" si="13"/>
        <v>5613444.7637483142</v>
      </c>
      <c r="AB10" s="261">
        <f t="shared" si="14"/>
        <v>42880343.923748314</v>
      </c>
    </row>
    <row r="11" spans="1:28" ht="12.75" customHeight="1">
      <c r="A11" s="4" t="s">
        <v>4</v>
      </c>
      <c r="B11" s="5">
        <v>405989025.50999999</v>
      </c>
      <c r="C11" s="132">
        <v>55446636.350000001</v>
      </c>
      <c r="D11" s="132">
        <v>13633083.18</v>
      </c>
      <c r="E11" s="132">
        <v>22981966.010000002</v>
      </c>
      <c r="F11" s="132">
        <v>11302948.529999999</v>
      </c>
      <c r="G11" s="132">
        <v>2422234.86</v>
      </c>
      <c r="H11" s="265">
        <f t="shared" si="0"/>
        <v>6.1746187376218779E-2</v>
      </c>
      <c r="I11" s="132">
        <f t="shared" si="1"/>
        <v>202994512.755</v>
      </c>
      <c r="J11" s="265">
        <f t="shared" si="2"/>
        <v>6.1746187373972874E-2</v>
      </c>
      <c r="K11" s="132">
        <f t="shared" si="3"/>
        <v>27723318.175000001</v>
      </c>
      <c r="L11" s="265">
        <f t="shared" si="4"/>
        <v>6.1746187391896148E-2</v>
      </c>
      <c r="M11" s="132">
        <f t="shared" si="5"/>
        <v>6816541.5899999999</v>
      </c>
      <c r="N11" s="265">
        <f t="shared" si="6"/>
        <v>6.1746187367451834E-2</v>
      </c>
      <c r="O11" s="132">
        <f t="shared" si="7"/>
        <v>11490983.005000001</v>
      </c>
      <c r="P11" s="265">
        <f t="shared" si="8"/>
        <v>6.1746187385183358E-2</v>
      </c>
      <c r="Q11" s="132">
        <f t="shared" si="9"/>
        <v>5651474.2649999997</v>
      </c>
      <c r="R11" s="265">
        <f t="shared" si="10"/>
        <v>6.174618731530547E-2</v>
      </c>
      <c r="S11" s="132">
        <f t="shared" si="11"/>
        <v>1211117.43</v>
      </c>
      <c r="T11" s="257">
        <f t="shared" si="12"/>
        <v>255887947.22</v>
      </c>
      <c r="U11" s="5">
        <f>+'COEF Art 14 F I'!$AF12*'PART PEF2022'!$L$19</f>
        <v>73807347.175260112</v>
      </c>
      <c r="V11" s="5">
        <f>+'COEF Art 14 F I'!$AF12*'PART PEF2022'!$L$20</f>
        <v>12619280.056586804</v>
      </c>
      <c r="W11" s="5">
        <f>+'COEF Art 14 F I'!$AF12*'PART PEF2022'!$L$21</f>
        <v>197888.70309771286</v>
      </c>
      <c r="X11" s="5">
        <f>+'COEF Art 14 F I'!$AF12*'PART PEF2022'!$L$22</f>
        <v>4009276.0904634502</v>
      </c>
      <c r="Y11" s="5">
        <f>+'COEF Art 14 F I'!$AF12*'PART PEF2022'!$L$23</f>
        <v>2982157.8587848037</v>
      </c>
      <c r="Z11" s="5">
        <f>+'COEF Art 14 F I'!$AF12*'PART PEF2022'!$L$24</f>
        <v>97915.991031656115</v>
      </c>
      <c r="AA11" s="260">
        <f t="shared" si="13"/>
        <v>93713865.875224546</v>
      </c>
      <c r="AB11" s="261">
        <f t="shared" si="14"/>
        <v>349601813.09522456</v>
      </c>
    </row>
    <row r="12" spans="1:28" ht="12.75" customHeight="1">
      <c r="A12" s="4" t="s">
        <v>5</v>
      </c>
      <c r="B12" s="5">
        <v>67494144.25</v>
      </c>
      <c r="C12" s="132">
        <v>9217794.1699999999</v>
      </c>
      <c r="D12" s="132">
        <v>2266448.66</v>
      </c>
      <c r="E12" s="132">
        <v>3820665.17</v>
      </c>
      <c r="F12" s="132">
        <v>1879072.56</v>
      </c>
      <c r="G12" s="132">
        <v>402687.41</v>
      </c>
      <c r="H12" s="265">
        <f t="shared" si="0"/>
        <v>1.0265070767424941E-2</v>
      </c>
      <c r="I12" s="132">
        <f t="shared" si="1"/>
        <v>33747072.125</v>
      </c>
      <c r="J12" s="265">
        <f t="shared" si="2"/>
        <v>1.0265070768274563E-2</v>
      </c>
      <c r="K12" s="132">
        <f t="shared" si="3"/>
        <v>4608897.085</v>
      </c>
      <c r="L12" s="265">
        <f t="shared" si="4"/>
        <v>1.0265070771355181E-2</v>
      </c>
      <c r="M12" s="132">
        <f t="shared" si="5"/>
        <v>1133224.33</v>
      </c>
      <c r="N12" s="265">
        <f t="shared" si="6"/>
        <v>1.0265070766898988E-2</v>
      </c>
      <c r="O12" s="132">
        <f t="shared" si="7"/>
        <v>1910332.585</v>
      </c>
      <c r="P12" s="265">
        <f t="shared" si="8"/>
        <v>1.0265070754959565E-2</v>
      </c>
      <c r="Q12" s="132">
        <f t="shared" si="9"/>
        <v>939536.28</v>
      </c>
      <c r="R12" s="265">
        <f t="shared" si="10"/>
        <v>1.0265070765010462E-2</v>
      </c>
      <c r="S12" s="132">
        <f t="shared" si="11"/>
        <v>201343.70499999999</v>
      </c>
      <c r="T12" s="257">
        <f t="shared" si="12"/>
        <v>42540406.109999999</v>
      </c>
      <c r="U12" s="5">
        <f>+'COEF Art 14 F I'!$AF13*'PART PEF2022'!$L$19</f>
        <v>4055682.2790046409</v>
      </c>
      <c r="V12" s="5">
        <f>+'COEF Art 14 F I'!$AF13*'PART PEF2022'!$L$20</f>
        <v>693424.06221112644</v>
      </c>
      <c r="W12" s="5">
        <f>+'COEF Art 14 F I'!$AF13*'PART PEF2022'!$L$21</f>
        <v>10873.899917617196</v>
      </c>
      <c r="X12" s="5">
        <f>+'COEF Art 14 F I'!$AF13*'PART PEF2022'!$L$22</f>
        <v>220308.01287463179</v>
      </c>
      <c r="Y12" s="5">
        <f>+'COEF Art 14 F I'!$AF13*'PART PEF2022'!$L$23</f>
        <v>163868.30368456917</v>
      </c>
      <c r="Z12" s="5">
        <f>+'COEF Art 14 F I'!$AF13*'PART PEF2022'!$L$24</f>
        <v>5380.4419865584414</v>
      </c>
      <c r="AA12" s="260">
        <f t="shared" si="13"/>
        <v>5149536.9996791435</v>
      </c>
      <c r="AB12" s="261">
        <f t="shared" si="14"/>
        <v>47689943.10967914</v>
      </c>
    </row>
    <row r="13" spans="1:28" ht="12.75" customHeight="1">
      <c r="A13" s="4" t="s">
        <v>6</v>
      </c>
      <c r="B13" s="5">
        <v>10731926.619999999</v>
      </c>
      <c r="C13" s="132">
        <v>1465678.12</v>
      </c>
      <c r="D13" s="132">
        <v>360377.35</v>
      </c>
      <c r="E13" s="132">
        <v>607506.01</v>
      </c>
      <c r="F13" s="132">
        <v>298782.5</v>
      </c>
      <c r="G13" s="132">
        <v>64029.43</v>
      </c>
      <c r="H13" s="265">
        <f t="shared" si="0"/>
        <v>1.632200651615959E-3</v>
      </c>
      <c r="I13" s="132">
        <f t="shared" si="1"/>
        <v>5365963.3099999996</v>
      </c>
      <c r="J13" s="265">
        <f t="shared" si="2"/>
        <v>1.6322006488577968E-3</v>
      </c>
      <c r="K13" s="132">
        <f t="shared" si="3"/>
        <v>732839.06</v>
      </c>
      <c r="L13" s="265">
        <f t="shared" si="4"/>
        <v>1.6322006615157279E-3</v>
      </c>
      <c r="M13" s="132">
        <f t="shared" si="5"/>
        <v>180188.67499999999</v>
      </c>
      <c r="N13" s="265">
        <f t="shared" si="6"/>
        <v>1.6322006526330716E-3</v>
      </c>
      <c r="O13" s="132">
        <f t="shared" si="7"/>
        <v>303753.005</v>
      </c>
      <c r="P13" s="265">
        <f t="shared" si="8"/>
        <v>1.6322006760844329E-3</v>
      </c>
      <c r="Q13" s="132">
        <f t="shared" si="9"/>
        <v>149391.25</v>
      </c>
      <c r="R13" s="265">
        <f t="shared" si="10"/>
        <v>1.6322005944841532E-3</v>
      </c>
      <c r="S13" s="132">
        <f t="shared" si="11"/>
        <v>32014.715</v>
      </c>
      <c r="T13" s="257">
        <f t="shared" si="12"/>
        <v>6764150.0149999987</v>
      </c>
      <c r="U13" s="5">
        <f>+'COEF Art 14 F I'!$AF14*'PART PEF2022'!$L$19</f>
        <v>1175914.6922798422</v>
      </c>
      <c r="V13" s="5">
        <f>+'COEF Art 14 F I'!$AF14*'PART PEF2022'!$L$20</f>
        <v>201053.11181687409</v>
      </c>
      <c r="W13" s="5">
        <f>+'COEF Art 14 F I'!$AF14*'PART PEF2022'!$L$21</f>
        <v>3152.8058156086131</v>
      </c>
      <c r="X13" s="5">
        <f>+'COEF Art 14 F I'!$AF14*'PART PEF2022'!$L$22</f>
        <v>63876.657820897235</v>
      </c>
      <c r="Y13" s="5">
        <f>+'COEF Art 14 F I'!$AF14*'PART PEF2022'!$L$23</f>
        <v>47512.386978437513</v>
      </c>
      <c r="Z13" s="5">
        <f>+'COEF Art 14 F I'!$AF14*'PART PEF2022'!$L$24</f>
        <v>1560.0188445989882</v>
      </c>
      <c r="AA13" s="260">
        <f t="shared" si="13"/>
        <v>1493069.6735562584</v>
      </c>
      <c r="AB13" s="261">
        <f t="shared" si="14"/>
        <v>8257219.6885562576</v>
      </c>
    </row>
    <row r="14" spans="1:28" ht="12.75" customHeight="1">
      <c r="A14" s="4" t="s">
        <v>131</v>
      </c>
      <c r="B14" s="5">
        <v>106677450.62</v>
      </c>
      <c r="C14" s="132">
        <v>14569127.34</v>
      </c>
      <c r="D14" s="132">
        <v>3582221.36</v>
      </c>
      <c r="E14" s="132">
        <v>6038728.6100000003</v>
      </c>
      <c r="F14" s="132">
        <v>2969956.47</v>
      </c>
      <c r="G14" s="132">
        <v>636465.09</v>
      </c>
      <c r="H14" s="265">
        <f t="shared" si="0"/>
        <v>1.6224393865143044E-2</v>
      </c>
      <c r="I14" s="132">
        <f t="shared" si="1"/>
        <v>53338725.310000002</v>
      </c>
      <c r="J14" s="265">
        <f t="shared" si="2"/>
        <v>1.622439386462279E-2</v>
      </c>
      <c r="K14" s="132">
        <f t="shared" si="3"/>
        <v>7284563.6699999999</v>
      </c>
      <c r="L14" s="265">
        <f t="shared" si="4"/>
        <v>1.6224393884598381E-2</v>
      </c>
      <c r="M14" s="132">
        <f t="shared" si="5"/>
        <v>1791110.68</v>
      </c>
      <c r="N14" s="265">
        <f t="shared" si="6"/>
        <v>1.6224393859603135E-2</v>
      </c>
      <c r="O14" s="132">
        <f t="shared" si="7"/>
        <v>3019364.3050000002</v>
      </c>
      <c r="P14" s="265">
        <f t="shared" si="8"/>
        <v>1.6224393859330236E-2</v>
      </c>
      <c r="Q14" s="132">
        <f t="shared" si="9"/>
        <v>1484978.2350000001</v>
      </c>
      <c r="R14" s="265">
        <f t="shared" si="10"/>
        <v>1.6224393974246062E-2</v>
      </c>
      <c r="S14" s="132">
        <f t="shared" si="11"/>
        <v>318232.54499999998</v>
      </c>
      <c r="T14" s="257">
        <f t="shared" si="12"/>
        <v>67236974.745000005</v>
      </c>
      <c r="U14" s="5">
        <f>+'COEF Art 14 F I'!$AF15*'PART PEF2022'!$L$19</f>
        <v>11829480.27580406</v>
      </c>
      <c r="V14" s="5">
        <f>+'COEF Art 14 F I'!$AF15*'PART PEF2022'!$L$20</f>
        <v>2022556.4288304206</v>
      </c>
      <c r="W14" s="5">
        <f>+'COEF Art 14 F I'!$AF15*'PART PEF2022'!$L$21</f>
        <v>31716.6325533985</v>
      </c>
      <c r="X14" s="5">
        <f>+'COEF Art 14 F I'!$AF15*'PART PEF2022'!$L$22</f>
        <v>642587.14406535029</v>
      </c>
      <c r="Y14" s="5">
        <f>+'COEF Art 14 F I'!$AF15*'PART PEF2022'!$L$23</f>
        <v>477965.66222683206</v>
      </c>
      <c r="Z14" s="5">
        <f>+'COEF Art 14 F I'!$AF15*'PART PEF2022'!$L$24</f>
        <v>15693.495687419023</v>
      </c>
      <c r="AA14" s="260">
        <f t="shared" si="13"/>
        <v>15019999.63916748</v>
      </c>
      <c r="AB14" s="261">
        <f t="shared" si="14"/>
        <v>82256974.384167492</v>
      </c>
    </row>
    <row r="15" spans="1:28" ht="12.75" customHeight="1">
      <c r="A15" s="4" t="s">
        <v>132</v>
      </c>
      <c r="B15" s="5">
        <v>18469977.07</v>
      </c>
      <c r="C15" s="132">
        <v>2522477.2999999998</v>
      </c>
      <c r="D15" s="132">
        <v>620220.54</v>
      </c>
      <c r="E15" s="132">
        <v>1045536.6</v>
      </c>
      <c r="F15" s="132">
        <v>514213.9</v>
      </c>
      <c r="G15" s="132">
        <v>110196.63</v>
      </c>
      <c r="H15" s="265">
        <f t="shared" si="0"/>
        <v>2.8090677169562892E-3</v>
      </c>
      <c r="I15" s="132">
        <f t="shared" si="1"/>
        <v>9234988.5350000001</v>
      </c>
      <c r="J15" s="265">
        <f t="shared" si="2"/>
        <v>2.8090677138504754E-3</v>
      </c>
      <c r="K15" s="132">
        <f t="shared" si="3"/>
        <v>1261238.6499999999</v>
      </c>
      <c r="L15" s="265">
        <f t="shared" si="4"/>
        <v>2.8090677054860473E-3</v>
      </c>
      <c r="M15" s="132">
        <f t="shared" si="5"/>
        <v>310110.27</v>
      </c>
      <c r="N15" s="265">
        <f t="shared" si="6"/>
        <v>2.8090677174893506E-3</v>
      </c>
      <c r="O15" s="132">
        <f t="shared" si="7"/>
        <v>522768.3</v>
      </c>
      <c r="P15" s="265">
        <f t="shared" si="8"/>
        <v>2.8090677172592539E-3</v>
      </c>
      <c r="Q15" s="132">
        <f t="shared" si="9"/>
        <v>257106.95</v>
      </c>
      <c r="R15" s="265">
        <f t="shared" si="10"/>
        <v>2.8090677208300976E-3</v>
      </c>
      <c r="S15" s="132">
        <f t="shared" si="11"/>
        <v>55098.315000000002</v>
      </c>
      <c r="T15" s="257">
        <f t="shared" si="12"/>
        <v>11641311.02</v>
      </c>
      <c r="U15" s="5">
        <f>+'COEF Art 14 F I'!$AF16*'PART PEF2022'!$L$19</f>
        <v>8282292.0253030034</v>
      </c>
      <c r="V15" s="5">
        <f>+'COEF Art 14 F I'!$AF16*'PART PEF2022'!$L$20</f>
        <v>1416072.6076436951</v>
      </c>
      <c r="W15" s="5">
        <f>+'COEF Art 14 F I'!$AF16*'PART PEF2022'!$L$21</f>
        <v>22206.082325000792</v>
      </c>
      <c r="X15" s="5">
        <f>+'COEF Art 14 F I'!$AF16*'PART PEF2022'!$L$22</f>
        <v>449900.94702135469</v>
      </c>
      <c r="Y15" s="5">
        <f>+'COEF Art 14 F I'!$AF16*'PART PEF2022'!$L$23</f>
        <v>334642.86683219369</v>
      </c>
      <c r="Z15" s="5">
        <f>+'COEF Art 14 F I'!$AF16*'PART PEF2022'!$L$24</f>
        <v>10987.643679231962</v>
      </c>
      <c r="AA15" s="260">
        <f t="shared" si="13"/>
        <v>10516102.172804477</v>
      </c>
      <c r="AB15" s="261">
        <f t="shared" si="14"/>
        <v>22157413.192804478</v>
      </c>
    </row>
    <row r="16" spans="1:28" s="11" customFormat="1" ht="12.75" customHeight="1">
      <c r="A16" s="4" t="s">
        <v>133</v>
      </c>
      <c r="B16" s="5">
        <v>25750823.350000001</v>
      </c>
      <c r="C16" s="132">
        <v>3516835.3</v>
      </c>
      <c r="D16" s="132">
        <v>864710.85</v>
      </c>
      <c r="E16" s="132">
        <v>1457686.07</v>
      </c>
      <c r="F16" s="132">
        <v>716916.5</v>
      </c>
      <c r="G16" s="132">
        <v>153636.03</v>
      </c>
      <c r="H16" s="265">
        <f t="shared" si="0"/>
        <v>3.9163993698195319E-3</v>
      </c>
      <c r="I16" s="132">
        <f t="shared" si="1"/>
        <v>12875411.675000001</v>
      </c>
      <c r="J16" s="265">
        <f t="shared" si="2"/>
        <v>3.916399365084337E-3</v>
      </c>
      <c r="K16" s="132">
        <f t="shared" si="3"/>
        <v>1758417.65</v>
      </c>
      <c r="L16" s="265">
        <f t="shared" si="4"/>
        <v>3.9163993558136425E-3</v>
      </c>
      <c r="M16" s="132">
        <f t="shared" si="5"/>
        <v>432355.42499999999</v>
      </c>
      <c r="N16" s="265">
        <f t="shared" si="6"/>
        <v>3.9163993699225085E-3</v>
      </c>
      <c r="O16" s="132">
        <f t="shared" si="7"/>
        <v>728843.03500000003</v>
      </c>
      <c r="P16" s="265">
        <f t="shared" si="8"/>
        <v>3.9163993741135623E-3</v>
      </c>
      <c r="Q16" s="132">
        <f t="shared" si="9"/>
        <v>358458.25</v>
      </c>
      <c r="R16" s="265">
        <f t="shared" si="10"/>
        <v>3.9163993729162544E-3</v>
      </c>
      <c r="S16" s="132">
        <f t="shared" si="11"/>
        <v>76818.014999999999</v>
      </c>
      <c r="T16" s="257">
        <f t="shared" si="12"/>
        <v>16230304.050000003</v>
      </c>
      <c r="U16" s="5">
        <f>+'COEF Art 14 F I'!$AF17*'PART PEF2022'!$L$19</f>
        <v>3081133.0705087171</v>
      </c>
      <c r="V16" s="5">
        <f>+'COEF Art 14 F I'!$AF17*'PART PEF2022'!$L$20</f>
        <v>526799.60188832902</v>
      </c>
      <c r="W16" s="5">
        <f>+'COEF Art 14 F I'!$AF17*'PART PEF2022'!$L$21</f>
        <v>8260.98553503925</v>
      </c>
      <c r="X16" s="5">
        <f>+'COEF Art 14 F I'!$AF17*'PART PEF2022'!$L$22</f>
        <v>167369.69453452382</v>
      </c>
      <c r="Y16" s="5">
        <f>+'COEF Art 14 F I'!$AF17*'PART PEF2022'!$L$23</f>
        <v>124492.01267674394</v>
      </c>
      <c r="Z16" s="5">
        <f>+'COEF Art 14 F I'!$AF17*'PART PEF2022'!$L$24</f>
        <v>4087.5632256892231</v>
      </c>
      <c r="AA16" s="260">
        <f t="shared" si="13"/>
        <v>3912142.9283690425</v>
      </c>
      <c r="AB16" s="261">
        <f t="shared" si="14"/>
        <v>20142446.978369046</v>
      </c>
    </row>
    <row r="17" spans="1:28" ht="12.75" customHeight="1">
      <c r="A17" s="4" t="s">
        <v>7</v>
      </c>
      <c r="B17" s="5">
        <v>54157749.329999998</v>
      </c>
      <c r="C17" s="132">
        <v>7396419.2199999997</v>
      </c>
      <c r="D17" s="132">
        <v>1818613.45</v>
      </c>
      <c r="E17" s="132">
        <v>3065727.09</v>
      </c>
      <c r="F17" s="132">
        <v>1507780.3</v>
      </c>
      <c r="G17" s="132">
        <v>323119.05</v>
      </c>
      <c r="H17" s="265">
        <f t="shared" si="0"/>
        <v>8.2367609168836984E-3</v>
      </c>
      <c r="I17" s="132">
        <f t="shared" si="1"/>
        <v>27078874.664999999</v>
      </c>
      <c r="J17" s="265">
        <f t="shared" si="2"/>
        <v>8.2367609131725854E-3</v>
      </c>
      <c r="K17" s="132">
        <f t="shared" si="3"/>
        <v>3698209.61</v>
      </c>
      <c r="L17" s="265">
        <f t="shared" si="4"/>
        <v>8.2367609288746934E-3</v>
      </c>
      <c r="M17" s="132">
        <f t="shared" si="5"/>
        <v>909306.72499999998</v>
      </c>
      <c r="N17" s="265">
        <f t="shared" si="6"/>
        <v>8.2367609121972093E-3</v>
      </c>
      <c r="O17" s="132">
        <f t="shared" si="7"/>
        <v>1532863.5449999999</v>
      </c>
      <c r="P17" s="265">
        <f t="shared" si="8"/>
        <v>8.2367609382972204E-3</v>
      </c>
      <c r="Q17" s="132">
        <f t="shared" si="9"/>
        <v>753890.15</v>
      </c>
      <c r="R17" s="265">
        <f t="shared" si="10"/>
        <v>8.2367609004039988E-3</v>
      </c>
      <c r="S17" s="132">
        <f t="shared" si="11"/>
        <v>161559.52499999999</v>
      </c>
      <c r="T17" s="257">
        <f t="shared" si="12"/>
        <v>34134704.219999999</v>
      </c>
      <c r="U17" s="5">
        <f>+'COEF Art 14 F I'!$AF18*'PART PEF2022'!$L$19</f>
        <v>4015564.7800480356</v>
      </c>
      <c r="V17" s="5">
        <f>+'COEF Art 14 F I'!$AF18*'PART PEF2022'!$L$20</f>
        <v>686564.93539139268</v>
      </c>
      <c r="W17" s="5">
        <f>+'COEF Art 14 F I'!$AF18*'PART PEF2022'!$L$21</f>
        <v>10766.338812335965</v>
      </c>
      <c r="X17" s="5">
        <f>+'COEF Art 14 F I'!$AF18*'PART PEF2022'!$L$22</f>
        <v>218128.79717956038</v>
      </c>
      <c r="Y17" s="5">
        <f>+'COEF Art 14 F I'!$AF18*'PART PEF2022'!$L$23</f>
        <v>162247.37136052633</v>
      </c>
      <c r="Z17" s="5">
        <f>+'COEF Art 14 F I'!$AF18*'PART PEF2022'!$L$24</f>
        <v>5327.2203925249933</v>
      </c>
      <c r="AA17" s="260">
        <f t="shared" si="13"/>
        <v>5098599.4431843767</v>
      </c>
      <c r="AB17" s="261">
        <f t="shared" si="14"/>
        <v>39233303.663184375</v>
      </c>
    </row>
    <row r="18" spans="1:28" ht="12.75" customHeight="1">
      <c r="A18" s="4" t="s">
        <v>134</v>
      </c>
      <c r="B18" s="5">
        <v>27763179.960000001</v>
      </c>
      <c r="C18" s="132">
        <v>3791666.39</v>
      </c>
      <c r="D18" s="132">
        <v>932285.65</v>
      </c>
      <c r="E18" s="132">
        <v>1571600.26</v>
      </c>
      <c r="F18" s="132">
        <v>772941.57</v>
      </c>
      <c r="G18" s="132">
        <v>165642.26999999999</v>
      </c>
      <c r="H18" s="265">
        <f t="shared" si="0"/>
        <v>4.2224552986780614E-3</v>
      </c>
      <c r="I18" s="132">
        <f t="shared" si="1"/>
        <v>13881589.98</v>
      </c>
      <c r="J18" s="265">
        <f t="shared" si="2"/>
        <v>4.2224552973543061E-3</v>
      </c>
      <c r="K18" s="132">
        <f t="shared" si="3"/>
        <v>1895833.1950000001</v>
      </c>
      <c r="L18" s="265">
        <f t="shared" si="4"/>
        <v>4.2224553087246482E-3</v>
      </c>
      <c r="M18" s="132">
        <f t="shared" si="5"/>
        <v>466142.82500000001</v>
      </c>
      <c r="N18" s="265">
        <f t="shared" si="6"/>
        <v>4.2224552972740222E-3</v>
      </c>
      <c r="O18" s="132">
        <f t="shared" si="7"/>
        <v>785800.13</v>
      </c>
      <c r="P18" s="265">
        <f t="shared" si="8"/>
        <v>4.2224553082183961E-3</v>
      </c>
      <c r="Q18" s="132">
        <f t="shared" si="9"/>
        <v>386470.78499999997</v>
      </c>
      <c r="R18" s="265">
        <f t="shared" si="10"/>
        <v>4.2224553859952305E-3</v>
      </c>
      <c r="S18" s="132">
        <f t="shared" si="11"/>
        <v>82821.134999999995</v>
      </c>
      <c r="T18" s="257">
        <f t="shared" si="12"/>
        <v>17498658.050000001</v>
      </c>
      <c r="U18" s="5">
        <f>+'COEF Art 14 F I'!$AF19*'PART PEF2022'!$L$19</f>
        <v>6163807.9770959802</v>
      </c>
      <c r="V18" s="5">
        <f>+'COEF Art 14 F I'!$AF19*'PART PEF2022'!$L$20</f>
        <v>1053862.8206389511</v>
      </c>
      <c r="W18" s="5">
        <f>+'COEF Art 14 F I'!$AF19*'PART PEF2022'!$L$21</f>
        <v>16526.104966684325</v>
      </c>
      <c r="X18" s="5">
        <f>+'COEF Art 14 F I'!$AF19*'PART PEF2022'!$L$22</f>
        <v>334823.14287895564</v>
      </c>
      <c r="Y18" s="5">
        <f>+'COEF Art 14 F I'!$AF19*'PART PEF2022'!$L$23</f>
        <v>249046.32265524127</v>
      </c>
      <c r="Z18" s="5">
        <f>+'COEF Art 14 F I'!$AF19*'PART PEF2022'!$L$24</f>
        <v>8177.17191722185</v>
      </c>
      <c r="AA18" s="260">
        <f t="shared" si="13"/>
        <v>7826243.5401530331</v>
      </c>
      <c r="AB18" s="261">
        <f t="shared" si="14"/>
        <v>25324901.590153035</v>
      </c>
    </row>
    <row r="19" spans="1:28" ht="12.75" customHeight="1">
      <c r="A19" s="4" t="s">
        <v>8</v>
      </c>
      <c r="B19" s="5">
        <v>151914214.69</v>
      </c>
      <c r="C19" s="132">
        <v>20747191.890000001</v>
      </c>
      <c r="D19" s="132">
        <v>5101268.74</v>
      </c>
      <c r="E19" s="132">
        <v>8599462.3000000007</v>
      </c>
      <c r="F19" s="132">
        <v>4229371.83</v>
      </c>
      <c r="G19" s="132">
        <v>906359.25</v>
      </c>
      <c r="H19" s="265">
        <f t="shared" si="0"/>
        <v>2.31043771529948E-2</v>
      </c>
      <c r="I19" s="132">
        <f t="shared" si="1"/>
        <v>75957107.344999999</v>
      </c>
      <c r="J19" s="265">
        <f t="shared" si="2"/>
        <v>2.3104377149899203E-2</v>
      </c>
      <c r="K19" s="132">
        <f t="shared" si="3"/>
        <v>10373595.945</v>
      </c>
      <c r="L19" s="265">
        <f t="shared" si="4"/>
        <v>2.3104377153551701E-2</v>
      </c>
      <c r="M19" s="132">
        <f t="shared" si="5"/>
        <v>2550634.37</v>
      </c>
      <c r="N19" s="265">
        <f t="shared" si="6"/>
        <v>2.3104377153986503E-2</v>
      </c>
      <c r="O19" s="132">
        <f t="shared" si="7"/>
        <v>4299731.1500000004</v>
      </c>
      <c r="P19" s="265">
        <f t="shared" si="8"/>
        <v>2.3104377131654148E-2</v>
      </c>
      <c r="Q19" s="132">
        <f t="shared" si="9"/>
        <v>2114685.915</v>
      </c>
      <c r="R19" s="265">
        <f t="shared" si="10"/>
        <v>2.3104377263177437E-2</v>
      </c>
      <c r="S19" s="132">
        <f t="shared" si="11"/>
        <v>453179.625</v>
      </c>
      <c r="T19" s="257">
        <f t="shared" si="12"/>
        <v>95748934.350000009</v>
      </c>
      <c r="U19" s="5">
        <f>+'COEF Art 14 F I'!$AF20*'PART PEF2022'!$L$19</f>
        <v>8979091.4344373383</v>
      </c>
      <c r="V19" s="5">
        <f>+'COEF Art 14 F I'!$AF20*'PART PEF2022'!$L$20</f>
        <v>1535208.5368385301</v>
      </c>
      <c r="W19" s="5">
        <f>+'COEF Art 14 F I'!$AF20*'PART PEF2022'!$L$21</f>
        <v>24074.307327932016</v>
      </c>
      <c r="X19" s="5">
        <f>+'COEF Art 14 F I'!$AF20*'PART PEF2022'!$L$22</f>
        <v>487751.66673707124</v>
      </c>
      <c r="Y19" s="5">
        <f>+'COEF Art 14 F I'!$AF20*'PART PEF2022'!$L$23</f>
        <v>362796.78258007049</v>
      </c>
      <c r="Z19" s="5">
        <f>+'COEF Art 14 F I'!$AF20*'PART PEF2022'!$L$24</f>
        <v>11912.047648577314</v>
      </c>
      <c r="AA19" s="260">
        <f t="shared" si="13"/>
        <v>11400834.775569519</v>
      </c>
      <c r="AB19" s="261">
        <f t="shared" si="14"/>
        <v>107149769.12556952</v>
      </c>
    </row>
    <row r="20" spans="1:28" ht="12.75" customHeight="1">
      <c r="A20" s="4" t="s">
        <v>9</v>
      </c>
      <c r="B20" s="5">
        <v>19268404.920000002</v>
      </c>
      <c r="C20" s="132">
        <v>2631520</v>
      </c>
      <c r="D20" s="132">
        <v>647031.68999999994</v>
      </c>
      <c r="E20" s="132">
        <v>1090733.49</v>
      </c>
      <c r="F20" s="132">
        <v>536442.55000000005</v>
      </c>
      <c r="G20" s="132">
        <v>114960.26</v>
      </c>
      <c r="H20" s="265">
        <f t="shared" si="0"/>
        <v>2.9304992644483955E-3</v>
      </c>
      <c r="I20" s="132">
        <f t="shared" si="1"/>
        <v>9634202.4600000009</v>
      </c>
      <c r="J20" s="265">
        <f t="shared" si="2"/>
        <v>2.9304992637007293E-3</v>
      </c>
      <c r="K20" s="132">
        <f t="shared" si="3"/>
        <v>1315760</v>
      </c>
      <c r="L20" s="265">
        <f t="shared" si="4"/>
        <v>2.9304992459699242E-3</v>
      </c>
      <c r="M20" s="132">
        <f t="shared" si="5"/>
        <v>323515.84499999997</v>
      </c>
      <c r="N20" s="265">
        <f t="shared" si="6"/>
        <v>2.9304992624299268E-3</v>
      </c>
      <c r="O20" s="132">
        <f t="shared" si="7"/>
        <v>545366.745</v>
      </c>
      <c r="P20" s="265">
        <f t="shared" si="8"/>
        <v>2.9304992520996285E-3</v>
      </c>
      <c r="Q20" s="132">
        <f t="shared" si="9"/>
        <v>268221.27500000002</v>
      </c>
      <c r="R20" s="265">
        <f t="shared" si="10"/>
        <v>2.9304993768342591E-3</v>
      </c>
      <c r="S20" s="132">
        <f t="shared" si="11"/>
        <v>57480.13</v>
      </c>
      <c r="T20" s="257">
        <f t="shared" si="12"/>
        <v>12144546.455000002</v>
      </c>
      <c r="U20" s="5">
        <f>+'COEF Art 14 F I'!$AF21*'PART PEF2022'!$L$19</f>
        <v>1300405.5646792441</v>
      </c>
      <c r="V20" s="5">
        <f>+'COEF Art 14 F I'!$AF21*'PART PEF2022'!$L$20</f>
        <v>222338.05489396999</v>
      </c>
      <c r="W20" s="5">
        <f>+'COEF Art 14 F I'!$AF21*'PART PEF2022'!$L$21</f>
        <v>3486.584744529096</v>
      </c>
      <c r="X20" s="5">
        <f>+'COEF Art 14 F I'!$AF21*'PART PEF2022'!$L$22</f>
        <v>70639.104884692541</v>
      </c>
      <c r="Y20" s="5">
        <f>+'COEF Art 14 F I'!$AF21*'PART PEF2022'!$L$23</f>
        <v>52542.393443665067</v>
      </c>
      <c r="Z20" s="5">
        <f>+'COEF Art 14 F I'!$AF21*'PART PEF2022'!$L$24</f>
        <v>1725.1737730973371</v>
      </c>
      <c r="AA20" s="260">
        <f t="shared" si="13"/>
        <v>1651136.876419198</v>
      </c>
      <c r="AB20" s="261">
        <f t="shared" si="14"/>
        <v>13795683.3314192</v>
      </c>
    </row>
    <row r="21" spans="1:28" ht="12.75" customHeight="1">
      <c r="A21" s="4" t="s">
        <v>135</v>
      </c>
      <c r="B21" s="5">
        <v>13505797.789999999</v>
      </c>
      <c r="C21" s="132">
        <v>1844510.59</v>
      </c>
      <c r="D21" s="132">
        <v>453523.75</v>
      </c>
      <c r="E21" s="132">
        <v>764527.53</v>
      </c>
      <c r="F21" s="132">
        <v>376008.53</v>
      </c>
      <c r="G21" s="132">
        <v>80579.06</v>
      </c>
      <c r="H21" s="265">
        <f t="shared" si="0"/>
        <v>2.0540740478368442E-3</v>
      </c>
      <c r="I21" s="132">
        <f t="shared" si="1"/>
        <v>6752898.8949999996</v>
      </c>
      <c r="J21" s="265">
        <f t="shared" si="2"/>
        <v>2.0540740430941805E-3</v>
      </c>
      <c r="K21" s="132">
        <f t="shared" si="3"/>
        <v>922255.29500000004</v>
      </c>
      <c r="L21" s="265">
        <f t="shared" si="4"/>
        <v>2.0540740553286539E-3</v>
      </c>
      <c r="M21" s="132">
        <f t="shared" si="5"/>
        <v>226761.875</v>
      </c>
      <c r="N21" s="265">
        <f t="shared" si="6"/>
        <v>2.0540740550401308E-3</v>
      </c>
      <c r="O21" s="132">
        <f t="shared" si="7"/>
        <v>382263.76500000001</v>
      </c>
      <c r="P21" s="265">
        <f t="shared" si="8"/>
        <v>2.0540740400776946E-3</v>
      </c>
      <c r="Q21" s="132">
        <f t="shared" si="9"/>
        <v>188004.26500000001</v>
      </c>
      <c r="R21" s="265">
        <f t="shared" si="10"/>
        <v>2.0540740349394683E-3</v>
      </c>
      <c r="S21" s="132">
        <f t="shared" si="11"/>
        <v>40289.53</v>
      </c>
      <c r="T21" s="257">
        <f t="shared" si="12"/>
        <v>8512473.6249999981</v>
      </c>
      <c r="U21" s="5">
        <f>+'COEF Art 14 F I'!$AF22*'PART PEF2022'!$L$19</f>
        <v>938843.22631850385</v>
      </c>
      <c r="V21" s="5">
        <f>+'COEF Art 14 F I'!$AF22*'PART PEF2022'!$L$20</f>
        <v>160519.59670098999</v>
      </c>
      <c r="W21" s="5">
        <f>+'COEF Art 14 F I'!$AF22*'PART PEF2022'!$L$21</f>
        <v>2517.1812235315783</v>
      </c>
      <c r="X21" s="5">
        <f>+'COEF Art 14 F I'!$AF22*'PART PEF2022'!$L$22</f>
        <v>50998.739882010639</v>
      </c>
      <c r="Y21" s="5">
        <f>+'COEF Art 14 F I'!$AF22*'PART PEF2022'!$L$23</f>
        <v>37933.604345436761</v>
      </c>
      <c r="Z21" s="5">
        <f>+'COEF Art 14 F I'!$AF22*'PART PEF2022'!$L$24</f>
        <v>1245.5096741256064</v>
      </c>
      <c r="AA21" s="260">
        <f t="shared" si="13"/>
        <v>1192057.8581445983</v>
      </c>
      <c r="AB21" s="261">
        <f t="shared" si="14"/>
        <v>9704531.4831445962</v>
      </c>
    </row>
    <row r="22" spans="1:28" ht="12.75" customHeight="1">
      <c r="A22" s="4" t="s">
        <v>10</v>
      </c>
      <c r="B22" s="5">
        <v>117677666.58</v>
      </c>
      <c r="C22" s="132">
        <v>16071446.210000001</v>
      </c>
      <c r="D22" s="132">
        <v>3951607.84</v>
      </c>
      <c r="E22" s="132">
        <v>6661421.7699999996</v>
      </c>
      <c r="F22" s="132">
        <v>3276208.28</v>
      </c>
      <c r="G22" s="132">
        <v>702095.2</v>
      </c>
      <c r="H22" s="265">
        <f t="shared" si="0"/>
        <v>1.7897398190793962E-2</v>
      </c>
      <c r="I22" s="132">
        <f t="shared" si="1"/>
        <v>58838833.289999999</v>
      </c>
      <c r="J22" s="265">
        <f t="shared" si="2"/>
        <v>1.7897398190023592E-2</v>
      </c>
      <c r="K22" s="132">
        <f t="shared" si="3"/>
        <v>8035723.1050000004</v>
      </c>
      <c r="L22" s="265">
        <f t="shared" si="4"/>
        <v>1.7897398186924724E-2</v>
      </c>
      <c r="M22" s="132">
        <f t="shared" si="5"/>
        <v>1975803.92</v>
      </c>
      <c r="N22" s="265">
        <f t="shared" si="6"/>
        <v>1.7897398184518618E-2</v>
      </c>
      <c r="O22" s="132">
        <f t="shared" si="7"/>
        <v>3330710.8849999998</v>
      </c>
      <c r="P22" s="265">
        <f t="shared" si="8"/>
        <v>1.7897398172949944E-2</v>
      </c>
      <c r="Q22" s="132">
        <f t="shared" si="9"/>
        <v>1638104.14</v>
      </c>
      <c r="R22" s="265">
        <f t="shared" si="10"/>
        <v>1.7897398162446086E-2</v>
      </c>
      <c r="S22" s="132">
        <f t="shared" si="11"/>
        <v>351047.6</v>
      </c>
      <c r="T22" s="257">
        <f t="shared" si="12"/>
        <v>74170222.939999998</v>
      </c>
      <c r="U22" s="5">
        <f>+'COEF Art 14 F I'!$AF23*'PART PEF2022'!$L$19</f>
        <v>8382309.7989134053</v>
      </c>
      <c r="V22" s="5">
        <f>+'COEF Art 14 F I'!$AF23*'PART PEF2022'!$L$20</f>
        <v>1433173.2398182794</v>
      </c>
      <c r="W22" s="5">
        <f>+'COEF Art 14 F I'!$AF23*'PART PEF2022'!$L$21</f>
        <v>22474.245160598784</v>
      </c>
      <c r="X22" s="5">
        <f>+'COEF Art 14 F I'!$AF23*'PART PEF2022'!$L$22</f>
        <v>455333.99513518781</v>
      </c>
      <c r="Y22" s="5">
        <f>+'COEF Art 14 F I'!$AF23*'PART PEF2022'!$L$23</f>
        <v>338684.04702638445</v>
      </c>
      <c r="Z22" s="5">
        <f>+'COEF Art 14 F I'!$AF23*'PART PEF2022'!$L$24</f>
        <v>11120.331545666011</v>
      </c>
      <c r="AA22" s="260">
        <f t="shared" si="13"/>
        <v>10643095.657599522</v>
      </c>
      <c r="AB22" s="261">
        <f t="shared" si="14"/>
        <v>84813318.597599521</v>
      </c>
    </row>
    <row r="23" spans="1:28" ht="12.75" customHeight="1">
      <c r="A23" s="4" t="s">
        <v>136</v>
      </c>
      <c r="B23" s="5">
        <v>145685695.75999999</v>
      </c>
      <c r="C23" s="132">
        <v>19896552.09</v>
      </c>
      <c r="D23" s="132">
        <v>4892115.51</v>
      </c>
      <c r="E23" s="132">
        <v>8246882.2999999998</v>
      </c>
      <c r="F23" s="132">
        <v>4055966.58</v>
      </c>
      <c r="G23" s="132">
        <v>869198.3</v>
      </c>
      <c r="H23" s="265">
        <f t="shared" si="0"/>
        <v>2.2157092195119424E-2</v>
      </c>
      <c r="I23" s="132">
        <f t="shared" si="1"/>
        <v>72842847.879999995</v>
      </c>
      <c r="J23" s="265">
        <f t="shared" si="2"/>
        <v>2.2157092193837862E-2</v>
      </c>
      <c r="K23" s="132">
        <f t="shared" si="3"/>
        <v>9948276.0449999999</v>
      </c>
      <c r="L23" s="265">
        <f t="shared" si="4"/>
        <v>2.2157092202474304E-2</v>
      </c>
      <c r="M23" s="132">
        <f t="shared" si="5"/>
        <v>2446057.7549999999</v>
      </c>
      <c r="N23" s="265">
        <f t="shared" si="6"/>
        <v>2.2157092194442857E-2</v>
      </c>
      <c r="O23" s="132">
        <f t="shared" si="7"/>
        <v>4123441.15</v>
      </c>
      <c r="P23" s="265">
        <f t="shared" si="8"/>
        <v>2.2157092179267077E-2</v>
      </c>
      <c r="Q23" s="132">
        <f t="shared" si="9"/>
        <v>2027983.29</v>
      </c>
      <c r="R23" s="265">
        <f t="shared" si="10"/>
        <v>2.2157092168157914E-2</v>
      </c>
      <c r="S23" s="132">
        <f t="shared" si="11"/>
        <v>434599.15</v>
      </c>
      <c r="T23" s="257">
        <f t="shared" si="12"/>
        <v>91823205.270000011</v>
      </c>
      <c r="U23" s="5">
        <f>+'COEF Art 14 F I'!$AF24*'PART PEF2022'!$L$19</f>
        <v>33643750.510409839</v>
      </c>
      <c r="V23" s="5">
        <f>+'COEF Art 14 F I'!$AF24*'PART PEF2022'!$L$20</f>
        <v>5752271.6381697496</v>
      </c>
      <c r="W23" s="5">
        <f>+'COEF Art 14 F I'!$AF24*'PART PEF2022'!$L$21</f>
        <v>90204.002862192763</v>
      </c>
      <c r="X23" s="5">
        <f>+'COEF Art 14 F I'!$AF24*'PART PEF2022'!$L$22</f>
        <v>1827556.3297865989</v>
      </c>
      <c r="Y23" s="5">
        <f>+'COEF Art 14 F I'!$AF24*'PART PEF2022'!$L$23</f>
        <v>1359362.9743306157</v>
      </c>
      <c r="Z23" s="5">
        <f>+'COEF Art 14 F I'!$AF24*'PART PEF2022'!$L$24</f>
        <v>44633.241802149299</v>
      </c>
      <c r="AA23" s="260">
        <f t="shared" si="13"/>
        <v>42717778.697361149</v>
      </c>
      <c r="AB23" s="261">
        <f t="shared" si="14"/>
        <v>134540983.96736115</v>
      </c>
    </row>
    <row r="24" spans="1:28" ht="12.75" customHeight="1">
      <c r="A24" s="4" t="s">
        <v>11</v>
      </c>
      <c r="B24" s="5">
        <v>22617688.309999999</v>
      </c>
      <c r="C24" s="132">
        <v>3088937.53</v>
      </c>
      <c r="D24" s="132">
        <v>759500.4</v>
      </c>
      <c r="E24" s="132">
        <v>1280327.57</v>
      </c>
      <c r="F24" s="132">
        <v>629688.37</v>
      </c>
      <c r="G24" s="132">
        <v>134942.94</v>
      </c>
      <c r="H24" s="265">
        <f t="shared" si="0"/>
        <v>3.439886136458568E-3</v>
      </c>
      <c r="I24" s="132">
        <f t="shared" si="1"/>
        <v>11308844.154999999</v>
      </c>
      <c r="J24" s="265">
        <f t="shared" si="2"/>
        <v>3.4398861332167528E-3</v>
      </c>
      <c r="K24" s="132">
        <f t="shared" si="3"/>
        <v>1544468.7649999999</v>
      </c>
      <c r="L24" s="265">
        <f t="shared" si="4"/>
        <v>3.4398861507291181E-3</v>
      </c>
      <c r="M24" s="132">
        <f t="shared" si="5"/>
        <v>379750.2</v>
      </c>
      <c r="N24" s="265">
        <f t="shared" si="6"/>
        <v>3.4398861261275664E-3</v>
      </c>
      <c r="O24" s="132">
        <f t="shared" si="7"/>
        <v>640163.78500000003</v>
      </c>
      <c r="P24" s="265">
        <f t="shared" si="8"/>
        <v>3.4398861487419932E-3</v>
      </c>
      <c r="Q24" s="132">
        <f t="shared" si="9"/>
        <v>314844.185</v>
      </c>
      <c r="R24" s="265">
        <f t="shared" si="10"/>
        <v>3.4398861100190868E-3</v>
      </c>
      <c r="S24" s="132">
        <f t="shared" si="11"/>
        <v>67471.47</v>
      </c>
      <c r="T24" s="257">
        <f t="shared" si="12"/>
        <v>14255542.560000001</v>
      </c>
      <c r="U24" s="5">
        <f>+'COEF Art 14 F I'!$AF25*'PART PEF2022'!$L$19</f>
        <v>2877690.4130741698</v>
      </c>
      <c r="V24" s="5">
        <f>+'COEF Art 14 F I'!$AF25*'PART PEF2022'!$L$20</f>
        <v>492015.80369102227</v>
      </c>
      <c r="W24" s="5">
        <f>+'COEF Art 14 F I'!$AF25*'PART PEF2022'!$L$21</f>
        <v>7715.5248840978566</v>
      </c>
      <c r="X24" s="5">
        <f>+'COEF Art 14 F I'!$AF25*'PART PEF2022'!$L$22</f>
        <v>156318.52126452609</v>
      </c>
      <c r="Y24" s="5">
        <f>+'COEF Art 14 F I'!$AF25*'PART PEF2022'!$L$23</f>
        <v>116271.98929289494</v>
      </c>
      <c r="Z24" s="5">
        <f>+'COEF Art 14 F I'!$AF25*'PART PEF2022'!$L$24</f>
        <v>3817.6674743419289</v>
      </c>
      <c r="AA24" s="260">
        <f t="shared" si="13"/>
        <v>3653829.9196810527</v>
      </c>
      <c r="AB24" s="261">
        <f t="shared" si="14"/>
        <v>17909372.479681052</v>
      </c>
    </row>
    <row r="25" spans="1:28" ht="12.75" customHeight="1">
      <c r="A25" s="4" t="s">
        <v>12</v>
      </c>
      <c r="B25" s="5">
        <v>309170413.64999998</v>
      </c>
      <c r="C25" s="132">
        <v>42223947.990000002</v>
      </c>
      <c r="D25" s="132">
        <v>10381920.939999999</v>
      </c>
      <c r="E25" s="132">
        <v>17501320.210000001</v>
      </c>
      <c r="F25" s="132">
        <v>8607467.3300000001</v>
      </c>
      <c r="G25" s="132">
        <v>1844590.14</v>
      </c>
      <c r="H25" s="265">
        <f t="shared" si="0"/>
        <v>4.7021207699974525E-2</v>
      </c>
      <c r="I25" s="132">
        <f t="shared" si="1"/>
        <v>154585206.82499999</v>
      </c>
      <c r="J25" s="265">
        <f t="shared" si="2"/>
        <v>4.7021207703241058E-2</v>
      </c>
      <c r="K25" s="132">
        <f t="shared" si="3"/>
        <v>21111973.995000001</v>
      </c>
      <c r="L25" s="265">
        <f t="shared" si="4"/>
        <v>4.7021207703736065E-2</v>
      </c>
      <c r="M25" s="132">
        <f t="shared" si="5"/>
        <v>5190960.47</v>
      </c>
      <c r="N25" s="265">
        <f t="shared" si="6"/>
        <v>4.7021207689290787E-2</v>
      </c>
      <c r="O25" s="132">
        <f t="shared" si="7"/>
        <v>8750660.1050000004</v>
      </c>
      <c r="P25" s="265">
        <f t="shared" si="8"/>
        <v>4.7021207719329841E-2</v>
      </c>
      <c r="Q25" s="132">
        <f t="shared" si="9"/>
        <v>4303733.665</v>
      </c>
      <c r="R25" s="265">
        <f t="shared" si="10"/>
        <v>4.7021207639793249E-2</v>
      </c>
      <c r="S25" s="132">
        <f t="shared" si="11"/>
        <v>922295.07</v>
      </c>
      <c r="T25" s="257">
        <f t="shared" si="12"/>
        <v>194864830.12999997</v>
      </c>
      <c r="U25" s="5">
        <f>+'COEF Art 14 F I'!$AF26*'PART PEF2022'!$L$19</f>
        <v>48251117.891008437</v>
      </c>
      <c r="V25" s="5">
        <f>+'COEF Art 14 F I'!$AF26*'PART PEF2022'!$L$20</f>
        <v>8249779.9069266645</v>
      </c>
      <c r="W25" s="5">
        <f>+'COEF Art 14 F I'!$AF26*'PART PEF2022'!$L$21</f>
        <v>129368.57247820272</v>
      </c>
      <c r="X25" s="5">
        <f>+'COEF Art 14 F I'!$AF26*'PART PEF2022'!$L$22</f>
        <v>2621040.5969366366</v>
      </c>
      <c r="Y25" s="5">
        <f>+'COEF Art 14 F I'!$AF26*'PART PEF2022'!$L$23</f>
        <v>1949568.1110464695</v>
      </c>
      <c r="Z25" s="5">
        <f>+'COEF Art 14 F I'!$AF26*'PART PEF2022'!$L$24</f>
        <v>64012.001616378555</v>
      </c>
      <c r="AA25" s="260">
        <f t="shared" si="13"/>
        <v>61264887.080012791</v>
      </c>
      <c r="AB25" s="261">
        <f t="shared" si="14"/>
        <v>256129717.21001276</v>
      </c>
    </row>
    <row r="26" spans="1:28" s="11" customFormat="1" ht="12.75" customHeight="1">
      <c r="A26" s="4" t="s">
        <v>137</v>
      </c>
      <c r="B26" s="5">
        <v>45647843.009999998</v>
      </c>
      <c r="C26" s="132">
        <v>6234206.3300000001</v>
      </c>
      <c r="D26" s="132">
        <v>1532851.39</v>
      </c>
      <c r="E26" s="132">
        <v>2584003.7799999998</v>
      </c>
      <c r="F26" s="132">
        <v>1270860.02</v>
      </c>
      <c r="G26" s="132">
        <v>272346.76</v>
      </c>
      <c r="H26" s="265">
        <f t="shared" si="0"/>
        <v>6.9425035917535004E-3</v>
      </c>
      <c r="I26" s="132">
        <f t="shared" si="1"/>
        <v>22823921.504999999</v>
      </c>
      <c r="J26" s="265">
        <f t="shared" si="2"/>
        <v>6.942503594813426E-3</v>
      </c>
      <c r="K26" s="132">
        <f t="shared" si="3"/>
        <v>3117103.165</v>
      </c>
      <c r="L26" s="265">
        <f t="shared" si="4"/>
        <v>6.9425036084074182E-3</v>
      </c>
      <c r="M26" s="132">
        <f t="shared" si="5"/>
        <v>766425.69499999995</v>
      </c>
      <c r="N26" s="265">
        <f t="shared" si="6"/>
        <v>6.9425035912357861E-3</v>
      </c>
      <c r="O26" s="132">
        <f t="shared" si="7"/>
        <v>1292001.8899999999</v>
      </c>
      <c r="P26" s="265">
        <f t="shared" si="8"/>
        <v>6.9425036066458907E-3</v>
      </c>
      <c r="Q26" s="132">
        <f t="shared" si="9"/>
        <v>635430.01</v>
      </c>
      <c r="R26" s="265">
        <f t="shared" si="10"/>
        <v>6.942503526547605E-3</v>
      </c>
      <c r="S26" s="132">
        <f t="shared" si="11"/>
        <v>136173.38</v>
      </c>
      <c r="T26" s="257">
        <f t="shared" si="12"/>
        <v>28771055.645</v>
      </c>
      <c r="U26" s="5">
        <f>+'COEF Art 14 F I'!$AF27*'PART PEF2022'!$L$19</f>
        <v>3880498.0681800521</v>
      </c>
      <c r="V26" s="5">
        <f>+'COEF Art 14 F I'!$AF27*'PART PEF2022'!$L$20</f>
        <v>663471.77829231566</v>
      </c>
      <c r="W26" s="5">
        <f>+'COEF Art 14 F I'!$AF27*'PART PEF2022'!$L$21</f>
        <v>10404.204452192118</v>
      </c>
      <c r="X26" s="5">
        <f>+'COEF Art 14 F I'!$AF27*'PART PEF2022'!$L$22</f>
        <v>210791.86177631456</v>
      </c>
      <c r="Y26" s="5">
        <f>+'COEF Art 14 F I'!$AF27*'PART PEF2022'!$L$23</f>
        <v>156790.05211423396</v>
      </c>
      <c r="Z26" s="5">
        <f>+'COEF Art 14 F I'!$AF27*'PART PEF2022'!$L$24</f>
        <v>5148.0351019801819</v>
      </c>
      <c r="AA26" s="260">
        <f t="shared" si="13"/>
        <v>4927103.999917089</v>
      </c>
      <c r="AB26" s="261">
        <f t="shared" si="14"/>
        <v>33698159.644917086</v>
      </c>
    </row>
    <row r="27" spans="1:28" ht="12.75" customHeight="1">
      <c r="A27" s="4" t="s">
        <v>13</v>
      </c>
      <c r="B27" s="5">
        <v>7432606.0899999999</v>
      </c>
      <c r="C27" s="132">
        <v>1015084.11</v>
      </c>
      <c r="D27" s="132">
        <v>249586.39</v>
      </c>
      <c r="E27" s="132">
        <v>420740.19</v>
      </c>
      <c r="F27" s="132">
        <v>206927.67</v>
      </c>
      <c r="G27" s="132">
        <v>44344.84</v>
      </c>
      <c r="H27" s="265">
        <f t="shared" si="0"/>
        <v>1.1304125468668874E-3</v>
      </c>
      <c r="I27" s="132">
        <f t="shared" si="1"/>
        <v>3716303.0449999999</v>
      </c>
      <c r="J27" s="265">
        <f t="shared" si="2"/>
        <v>1.1304125512818866E-3</v>
      </c>
      <c r="K27" s="132">
        <f t="shared" si="3"/>
        <v>507542.05499999999</v>
      </c>
      <c r="L27" s="265">
        <f t="shared" si="4"/>
        <v>1.1304125269341221E-3</v>
      </c>
      <c r="M27" s="132">
        <f t="shared" si="5"/>
        <v>124793.19500000001</v>
      </c>
      <c r="N27" s="265">
        <f t="shared" si="6"/>
        <v>1.13041254144459E-3</v>
      </c>
      <c r="O27" s="132">
        <f t="shared" si="7"/>
        <v>210370.095</v>
      </c>
      <c r="P27" s="265">
        <f t="shared" si="8"/>
        <v>1.1304125337815182E-3</v>
      </c>
      <c r="Q27" s="132">
        <f t="shared" si="9"/>
        <v>103463.83500000001</v>
      </c>
      <c r="R27" s="265">
        <f t="shared" si="10"/>
        <v>1.1304125963686488E-3</v>
      </c>
      <c r="S27" s="132">
        <f t="shared" si="11"/>
        <v>22172.42</v>
      </c>
      <c r="T27" s="257">
        <f t="shared" si="12"/>
        <v>4684644.6449999996</v>
      </c>
      <c r="U27" s="5">
        <f>+'COEF Art 14 F I'!$AF28*'PART PEF2022'!$L$19</f>
        <v>760647.2788272032</v>
      </c>
      <c r="V27" s="5">
        <f>+'COEF Art 14 F I'!$AF28*'PART PEF2022'!$L$20</f>
        <v>130052.37829518724</v>
      </c>
      <c r="W27" s="5">
        <f>+'COEF Art 14 F I'!$AF28*'PART PEF2022'!$L$21</f>
        <v>2039.4108348656978</v>
      </c>
      <c r="X27" s="5">
        <f>+'COEF Art 14 F I'!$AF28*'PART PEF2022'!$L$22</f>
        <v>41318.988759159991</v>
      </c>
      <c r="Y27" s="5">
        <f>+'COEF Art 14 F I'!$AF28*'PART PEF2022'!$L$23</f>
        <v>30733.664697789969</v>
      </c>
      <c r="Z27" s="5">
        <f>+'COEF Art 14 F I'!$AF28*'PART PEF2022'!$L$24</f>
        <v>1009.1072905660977</v>
      </c>
      <c r="AA27" s="260">
        <f t="shared" si="13"/>
        <v>965800.82870477217</v>
      </c>
      <c r="AB27" s="261">
        <f t="shared" si="14"/>
        <v>5650445.4737047721</v>
      </c>
    </row>
    <row r="28" spans="1:28" ht="12.75" customHeight="1">
      <c r="A28" s="4" t="s">
        <v>14</v>
      </c>
      <c r="B28" s="5">
        <v>33953602.020000003</v>
      </c>
      <c r="C28" s="132">
        <v>4637103.24</v>
      </c>
      <c r="D28" s="132">
        <v>1140159.5900000001</v>
      </c>
      <c r="E28" s="132">
        <v>1922023.7</v>
      </c>
      <c r="F28" s="132">
        <v>945286.18</v>
      </c>
      <c r="G28" s="132">
        <v>202575.92</v>
      </c>
      <c r="H28" s="265">
        <f t="shared" si="0"/>
        <v>5.1639461677341356E-3</v>
      </c>
      <c r="I28" s="132">
        <f t="shared" si="1"/>
        <v>16976801.010000002</v>
      </c>
      <c r="J28" s="265">
        <f t="shared" si="2"/>
        <v>5.1639461719934741E-3</v>
      </c>
      <c r="K28" s="132">
        <f t="shared" si="3"/>
        <v>2318551.62</v>
      </c>
      <c r="L28" s="265">
        <f t="shared" si="4"/>
        <v>5.1639461720652015E-3</v>
      </c>
      <c r="M28" s="132">
        <f t="shared" si="5"/>
        <v>570079.79500000004</v>
      </c>
      <c r="N28" s="265">
        <f t="shared" si="6"/>
        <v>5.1639461764604287E-3</v>
      </c>
      <c r="O28" s="132">
        <f t="shared" si="7"/>
        <v>961011.85</v>
      </c>
      <c r="P28" s="265">
        <f t="shared" si="8"/>
        <v>5.1639461551103933E-3</v>
      </c>
      <c r="Q28" s="132">
        <f t="shared" si="9"/>
        <v>472643.09</v>
      </c>
      <c r="R28" s="265">
        <f t="shared" si="10"/>
        <v>5.1639462830166422E-3</v>
      </c>
      <c r="S28" s="132">
        <f t="shared" si="11"/>
        <v>101287.96</v>
      </c>
      <c r="T28" s="257">
        <f t="shared" si="12"/>
        <v>21400375.325000007</v>
      </c>
      <c r="U28" s="5">
        <f>+'COEF Art 14 F I'!$AF29*'PART PEF2022'!$L$19</f>
        <v>2175793.7339593233</v>
      </c>
      <c r="V28" s="5">
        <f>+'COEF Art 14 F I'!$AF29*'PART PEF2022'!$L$20</f>
        <v>372008.36400475405</v>
      </c>
      <c r="W28" s="5">
        <f>+'COEF Art 14 F I'!$AF29*'PART PEF2022'!$L$21</f>
        <v>5833.6333264889918</v>
      </c>
      <c r="X28" s="5">
        <f>+'COEF Art 14 F I'!$AF29*'PART PEF2022'!$L$22</f>
        <v>118190.91363125617</v>
      </c>
      <c r="Y28" s="5">
        <f>+'COEF Art 14 F I'!$AF29*'PART PEF2022'!$L$23</f>
        <v>87912.120285451252</v>
      </c>
      <c r="Z28" s="5">
        <f>+'COEF Art 14 F I'!$AF29*'PART PEF2022'!$L$24</f>
        <v>2886.5012481102476</v>
      </c>
      <c r="AA28" s="260">
        <f t="shared" si="13"/>
        <v>2762625.266455384</v>
      </c>
      <c r="AB28" s="261">
        <f t="shared" si="14"/>
        <v>24163000.591455393</v>
      </c>
    </row>
    <row r="29" spans="1:28" ht="12.75" customHeight="1">
      <c r="A29" s="4" t="s">
        <v>15</v>
      </c>
      <c r="B29" s="5">
        <v>33767565.25</v>
      </c>
      <c r="C29" s="132">
        <v>4611695.87</v>
      </c>
      <c r="D29" s="132">
        <v>1133912.49</v>
      </c>
      <c r="E29" s="132">
        <v>1911492.65</v>
      </c>
      <c r="F29" s="132">
        <v>940106.82</v>
      </c>
      <c r="G29" s="132">
        <v>201465.97</v>
      </c>
      <c r="H29" s="265">
        <f t="shared" si="0"/>
        <v>5.1356521485919756E-3</v>
      </c>
      <c r="I29" s="132">
        <f t="shared" si="1"/>
        <v>16883782.625</v>
      </c>
      <c r="J29" s="265">
        <f t="shared" si="2"/>
        <v>5.1356521521579521E-3</v>
      </c>
      <c r="K29" s="132">
        <f t="shared" si="3"/>
        <v>2305847.9350000001</v>
      </c>
      <c r="L29" s="265">
        <f t="shared" si="4"/>
        <v>5.1356521609333839E-3</v>
      </c>
      <c r="M29" s="132">
        <f t="shared" si="5"/>
        <v>566956.245</v>
      </c>
      <c r="N29" s="265">
        <f t="shared" si="6"/>
        <v>5.1356521573067554E-3</v>
      </c>
      <c r="O29" s="132">
        <f t="shared" si="7"/>
        <v>955746.32499999995</v>
      </c>
      <c r="P29" s="265">
        <f t="shared" si="8"/>
        <v>5.1356521456095523E-3</v>
      </c>
      <c r="Q29" s="132">
        <f t="shared" si="9"/>
        <v>470053.41</v>
      </c>
      <c r="R29" s="265">
        <f t="shared" si="10"/>
        <v>5.1356520900205822E-3</v>
      </c>
      <c r="S29" s="132">
        <f t="shared" si="11"/>
        <v>100732.985</v>
      </c>
      <c r="T29" s="257">
        <f t="shared" si="12"/>
        <v>21283119.524999999</v>
      </c>
      <c r="U29" s="5">
        <f>+'COEF Art 14 F I'!$AF30*'PART PEF2022'!$L$19</f>
        <v>8055206.6847835025</v>
      </c>
      <c r="V29" s="5">
        <f>+'COEF Art 14 F I'!$AF30*'PART PEF2022'!$L$20</f>
        <v>1377246.4796437784</v>
      </c>
      <c r="W29" s="5">
        <f>+'COEF Art 14 F I'!$AF30*'PART PEF2022'!$L$21</f>
        <v>21597.232051311927</v>
      </c>
      <c r="X29" s="5">
        <f>+'COEF Art 14 F I'!$AF30*'PART PEF2022'!$L$22</f>
        <v>437565.48366866616</v>
      </c>
      <c r="Y29" s="5">
        <f>+'COEF Art 14 F I'!$AF30*'PART PEF2022'!$L$23</f>
        <v>325467.5698087553</v>
      </c>
      <c r="Z29" s="5">
        <f>+'COEF Art 14 F I'!$AF30*'PART PEF2022'!$L$24</f>
        <v>10686.382530894942</v>
      </c>
      <c r="AA29" s="260">
        <f t="shared" si="13"/>
        <v>10227769.832486907</v>
      </c>
      <c r="AB29" s="261">
        <f t="shared" si="14"/>
        <v>31510889.357486904</v>
      </c>
    </row>
    <row r="30" spans="1:28" ht="12.75" customHeight="1">
      <c r="A30" s="4" t="s">
        <v>16</v>
      </c>
      <c r="B30" s="5">
        <v>528778679.38</v>
      </c>
      <c r="C30" s="132">
        <v>72216235.670000002</v>
      </c>
      <c r="D30" s="132">
        <v>17756351.190000001</v>
      </c>
      <c r="E30" s="132">
        <v>29932763.879999999</v>
      </c>
      <c r="F30" s="132">
        <v>14721477.23</v>
      </c>
      <c r="G30" s="132">
        <v>3154829.49</v>
      </c>
      <c r="H30" s="265">
        <f t="shared" si="0"/>
        <v>8.042105910752699E-2</v>
      </c>
      <c r="I30" s="132">
        <f t="shared" si="1"/>
        <v>264389339.69</v>
      </c>
      <c r="J30" s="265">
        <f t="shared" si="2"/>
        <v>8.0421059105829848E-2</v>
      </c>
      <c r="K30" s="132">
        <f t="shared" si="3"/>
        <v>36108117.835000001</v>
      </c>
      <c r="L30" s="265">
        <f t="shared" si="4"/>
        <v>8.042105908826841E-2</v>
      </c>
      <c r="M30" s="132">
        <f t="shared" si="5"/>
        <v>8878175.5950000007</v>
      </c>
      <c r="N30" s="265">
        <f t="shared" si="6"/>
        <v>8.0421059110259055E-2</v>
      </c>
      <c r="O30" s="132">
        <f t="shared" si="7"/>
        <v>14966381.939999999</v>
      </c>
      <c r="P30" s="265">
        <f t="shared" si="8"/>
        <v>8.0421059090701713E-2</v>
      </c>
      <c r="Q30" s="132">
        <f t="shared" si="9"/>
        <v>7360738.6150000002</v>
      </c>
      <c r="R30" s="265">
        <f t="shared" si="10"/>
        <v>8.0421059020424485E-2</v>
      </c>
      <c r="S30" s="132">
        <f t="shared" si="11"/>
        <v>1577414.7450000001</v>
      </c>
      <c r="T30" s="257">
        <f t="shared" si="12"/>
        <v>333280168.42000002</v>
      </c>
      <c r="U30" s="5">
        <f>+'COEF Art 14 F I'!$AF31*'PART PEF2022'!$L$19</f>
        <v>56898541.830505013</v>
      </c>
      <c r="V30" s="5">
        <f>+'COEF Art 14 F I'!$AF31*'PART PEF2022'!$L$20</f>
        <v>9728281.2843223065</v>
      </c>
      <c r="W30" s="5">
        <f>+'COEF Art 14 F I'!$AF31*'PART PEF2022'!$L$21</f>
        <v>152553.62889893653</v>
      </c>
      <c r="X30" s="5">
        <f>+'COEF Art 14 F I'!$AF31*'PART PEF2022'!$L$22</f>
        <v>3090775.8112696898</v>
      </c>
      <c r="Y30" s="5">
        <f>+'COEF Art 14 F I'!$AF31*'PART PEF2022'!$L$23</f>
        <v>2298963.994334056</v>
      </c>
      <c r="Z30" s="5">
        <f>+'COEF Art 14 F I'!$AF31*'PART PEF2022'!$L$24</f>
        <v>75484.044946916969</v>
      </c>
      <c r="AA30" s="260">
        <f t="shared" si="13"/>
        <v>72244600.59427692</v>
      </c>
      <c r="AB30" s="261">
        <f t="shared" si="14"/>
        <v>405524769.01427692</v>
      </c>
    </row>
    <row r="31" spans="1:28" ht="12.75" customHeight="1">
      <c r="A31" s="4" t="s">
        <v>138</v>
      </c>
      <c r="B31" s="5">
        <v>13615833.84</v>
      </c>
      <c r="C31" s="132">
        <v>1859538.41</v>
      </c>
      <c r="D31" s="132">
        <v>457218.75</v>
      </c>
      <c r="E31" s="132">
        <v>770756.38</v>
      </c>
      <c r="F31" s="132">
        <v>379071.99</v>
      </c>
      <c r="G31" s="132">
        <v>81235.56</v>
      </c>
      <c r="H31" s="265">
        <f t="shared" si="0"/>
        <v>2.0708092454272322E-3</v>
      </c>
      <c r="I31" s="132">
        <f t="shared" si="1"/>
        <v>6807916.9199999999</v>
      </c>
      <c r="J31" s="265">
        <f t="shared" si="2"/>
        <v>2.0708092438317871E-3</v>
      </c>
      <c r="K31" s="132">
        <f t="shared" si="3"/>
        <v>929769.20499999996</v>
      </c>
      <c r="L31" s="265">
        <f t="shared" si="4"/>
        <v>2.0708092398353957E-3</v>
      </c>
      <c r="M31" s="132">
        <f t="shared" si="5"/>
        <v>228609.375</v>
      </c>
      <c r="N31" s="265">
        <f t="shared" si="6"/>
        <v>2.0708092524995823E-3</v>
      </c>
      <c r="O31" s="132">
        <f t="shared" si="7"/>
        <v>385378.19</v>
      </c>
      <c r="P31" s="265">
        <f t="shared" si="8"/>
        <v>2.0708092286618909E-3</v>
      </c>
      <c r="Q31" s="132">
        <f t="shared" si="9"/>
        <v>189535.995</v>
      </c>
      <c r="R31" s="265">
        <f t="shared" si="10"/>
        <v>2.0708091470633596E-3</v>
      </c>
      <c r="S31" s="132">
        <f t="shared" si="11"/>
        <v>40617.78</v>
      </c>
      <c r="T31" s="257">
        <f t="shared" si="12"/>
        <v>8581827.4649999999</v>
      </c>
      <c r="U31" s="5">
        <f>+'COEF Art 14 F I'!$AF32*'PART PEF2022'!$L$19</f>
        <v>792812.75301123702</v>
      </c>
      <c r="V31" s="5">
        <f>+'COEF Art 14 F I'!$AF32*'PART PEF2022'!$L$20</f>
        <v>135551.90025900188</v>
      </c>
      <c r="W31" s="5">
        <f>+'COEF Art 14 F I'!$AF32*'PART PEF2022'!$L$21</f>
        <v>2125.6513544671798</v>
      </c>
      <c r="X31" s="5">
        <f>+'COEF Art 14 F I'!$AF32*'PART PEF2022'!$L$22</f>
        <v>43066.243897300126</v>
      </c>
      <c r="Y31" s="5">
        <f>+'COEF Art 14 F I'!$AF32*'PART PEF2022'!$L$23</f>
        <v>32033.298478037919</v>
      </c>
      <c r="Z31" s="5">
        <f>+'COEF Art 14 F I'!$AF32*'PART PEF2022'!$L$24</f>
        <v>1051.7793876170065</v>
      </c>
      <c r="AA31" s="260">
        <f t="shared" si="13"/>
        <v>1006641.6263876611</v>
      </c>
      <c r="AB31" s="261">
        <f t="shared" si="14"/>
        <v>9588469.0913876612</v>
      </c>
    </row>
    <row r="32" spans="1:28" ht="12.75" customHeight="1">
      <c r="A32" s="4" t="s">
        <v>17</v>
      </c>
      <c r="B32" s="5">
        <v>23437552.559999999</v>
      </c>
      <c r="C32" s="132">
        <v>3200907.84</v>
      </c>
      <c r="D32" s="132">
        <v>787031.38</v>
      </c>
      <c r="E32" s="132">
        <v>1326737.9199999999</v>
      </c>
      <c r="F32" s="132">
        <v>652513.81999999995</v>
      </c>
      <c r="G32" s="132">
        <v>139834.46</v>
      </c>
      <c r="H32" s="265">
        <f t="shared" si="0"/>
        <v>3.5645779099368544E-3</v>
      </c>
      <c r="I32" s="132">
        <f t="shared" si="1"/>
        <v>11718776.279999999</v>
      </c>
      <c r="J32" s="265">
        <f t="shared" si="2"/>
        <v>3.5645779124969189E-3</v>
      </c>
      <c r="K32" s="132">
        <f t="shared" si="3"/>
        <v>1600453.92</v>
      </c>
      <c r="L32" s="265">
        <f t="shared" si="4"/>
        <v>3.5645779044372137E-3</v>
      </c>
      <c r="M32" s="132">
        <f t="shared" si="5"/>
        <v>393515.69</v>
      </c>
      <c r="N32" s="265">
        <f t="shared" si="6"/>
        <v>3.564577902524855E-3</v>
      </c>
      <c r="O32" s="132">
        <f t="shared" si="7"/>
        <v>663368.95999999996</v>
      </c>
      <c r="P32" s="265">
        <f t="shared" si="8"/>
        <v>3.5645779058627457E-3</v>
      </c>
      <c r="Q32" s="132">
        <f t="shared" si="9"/>
        <v>326256.90999999997</v>
      </c>
      <c r="R32" s="265">
        <f t="shared" si="10"/>
        <v>3.5645778627323489E-3</v>
      </c>
      <c r="S32" s="132">
        <f t="shared" si="11"/>
        <v>69917.23</v>
      </c>
      <c r="T32" s="257">
        <f t="shared" si="12"/>
        <v>14772288.989999998</v>
      </c>
      <c r="U32" s="5">
        <f>+'COEF Art 14 F I'!$AF33*'PART PEF2022'!$L$19</f>
        <v>1505410.5574652622</v>
      </c>
      <c r="V32" s="5">
        <f>+'COEF Art 14 F I'!$AF33*'PART PEF2022'!$L$20</f>
        <v>257388.97483588709</v>
      </c>
      <c r="W32" s="5">
        <f>+'COEF Art 14 F I'!$AF33*'PART PEF2022'!$L$21</f>
        <v>4036.2342537391951</v>
      </c>
      <c r="X32" s="5">
        <f>+'COEF Art 14 F I'!$AF33*'PART PEF2022'!$L$22</f>
        <v>81775.145502043437</v>
      </c>
      <c r="Y32" s="5">
        <f>+'COEF Art 14 F I'!$AF33*'PART PEF2022'!$L$23</f>
        <v>60825.542394612188</v>
      </c>
      <c r="Z32" s="5">
        <f>+'COEF Art 14 F I'!$AF33*'PART PEF2022'!$L$24</f>
        <v>1997.1421855023416</v>
      </c>
      <c r="AA32" s="260">
        <f t="shared" si="13"/>
        <v>1911433.5966370467</v>
      </c>
      <c r="AB32" s="261">
        <f t="shared" si="14"/>
        <v>16683722.586637044</v>
      </c>
    </row>
    <row r="33" spans="1:28" ht="12.75" customHeight="1">
      <c r="A33" s="4" t="s">
        <v>18</v>
      </c>
      <c r="B33" s="5">
        <v>13451370.800000001</v>
      </c>
      <c r="C33" s="132">
        <v>1837077.4</v>
      </c>
      <c r="D33" s="132">
        <v>451696.09</v>
      </c>
      <c r="E33" s="132">
        <v>761446.56</v>
      </c>
      <c r="F33" s="132">
        <v>374493.26</v>
      </c>
      <c r="G33" s="132">
        <v>80254.34</v>
      </c>
      <c r="H33" s="265">
        <f t="shared" si="0"/>
        <v>2.0457963385597474E-3</v>
      </c>
      <c r="I33" s="132">
        <f t="shared" si="1"/>
        <v>6725685.4000000004</v>
      </c>
      <c r="J33" s="265">
        <f t="shared" si="2"/>
        <v>2.0457963337011499E-3</v>
      </c>
      <c r="K33" s="132">
        <f t="shared" si="3"/>
        <v>918538.7</v>
      </c>
      <c r="L33" s="265">
        <f t="shared" si="4"/>
        <v>2.0457963212784265E-3</v>
      </c>
      <c r="M33" s="132">
        <f t="shared" si="5"/>
        <v>225848.04500000001</v>
      </c>
      <c r="N33" s="265">
        <f t="shared" si="6"/>
        <v>2.0457963406439509E-3</v>
      </c>
      <c r="O33" s="132">
        <f t="shared" si="7"/>
        <v>380723.28</v>
      </c>
      <c r="P33" s="265">
        <f t="shared" si="8"/>
        <v>2.0457963641145761E-3</v>
      </c>
      <c r="Q33" s="132">
        <f t="shared" si="9"/>
        <v>187246.63</v>
      </c>
      <c r="R33" s="265">
        <f t="shared" si="10"/>
        <v>2.0457964635626673E-3</v>
      </c>
      <c r="S33" s="132">
        <f t="shared" si="11"/>
        <v>40127.17</v>
      </c>
      <c r="T33" s="257">
        <f t="shared" si="12"/>
        <v>8478169.2250000015</v>
      </c>
      <c r="U33" s="5">
        <f>+'COEF Art 14 F I'!$AF34*'PART PEF2022'!$L$19</f>
        <v>1137176.0797084095</v>
      </c>
      <c r="V33" s="5">
        <f>+'COEF Art 14 F I'!$AF34*'PART PEF2022'!$L$20</f>
        <v>194429.74138355249</v>
      </c>
      <c r="W33" s="5">
        <f>+'COEF Art 14 F I'!$AF34*'PART PEF2022'!$L$21</f>
        <v>3048.9417140664955</v>
      </c>
      <c r="X33" s="5">
        <f>+'COEF Art 14 F I'!$AF34*'PART PEF2022'!$L$22</f>
        <v>61772.344373733649</v>
      </c>
      <c r="Y33" s="5">
        <f>+'COEF Art 14 F I'!$AF34*'PART PEF2022'!$L$23</f>
        <v>45947.168035613337</v>
      </c>
      <c r="Z33" s="5">
        <f>+'COEF Art 14 F I'!$AF34*'PART PEF2022'!$L$24</f>
        <v>1508.6265403597345</v>
      </c>
      <c r="AA33" s="260">
        <f t="shared" si="13"/>
        <v>1443882.9017557355</v>
      </c>
      <c r="AB33" s="261">
        <f t="shared" si="14"/>
        <v>9922052.1267557368</v>
      </c>
    </row>
    <row r="34" spans="1:28" ht="12.75" customHeight="1">
      <c r="A34" s="4" t="s">
        <v>19</v>
      </c>
      <c r="B34" s="5">
        <v>18763177.170000002</v>
      </c>
      <c r="C34" s="132">
        <v>2562520.16</v>
      </c>
      <c r="D34" s="132">
        <v>630066.18000000005</v>
      </c>
      <c r="E34" s="132">
        <v>1062133.8799999999</v>
      </c>
      <c r="F34" s="132">
        <v>522376.75</v>
      </c>
      <c r="G34" s="132">
        <v>111945.94</v>
      </c>
      <c r="H34" s="265">
        <f t="shared" si="0"/>
        <v>2.8536600265404808E-3</v>
      </c>
      <c r="I34" s="132">
        <f t="shared" si="1"/>
        <v>9381588.5850000009</v>
      </c>
      <c r="J34" s="265">
        <f t="shared" si="2"/>
        <v>2.8536600299820165E-3</v>
      </c>
      <c r="K34" s="132">
        <f t="shared" si="3"/>
        <v>1281260.08</v>
      </c>
      <c r="L34" s="265">
        <f t="shared" si="4"/>
        <v>2.8536600199615429E-3</v>
      </c>
      <c r="M34" s="132">
        <f t="shared" si="5"/>
        <v>315033.09000000003</v>
      </c>
      <c r="N34" s="265">
        <f t="shared" si="6"/>
        <v>2.8536600191324795E-3</v>
      </c>
      <c r="O34" s="132">
        <f t="shared" si="7"/>
        <v>531066.93999999994</v>
      </c>
      <c r="P34" s="265">
        <f t="shared" si="8"/>
        <v>2.8536600521141256E-3</v>
      </c>
      <c r="Q34" s="132">
        <f t="shared" si="9"/>
        <v>261188.375</v>
      </c>
      <c r="R34" s="265">
        <f t="shared" si="10"/>
        <v>2.8536601031445594E-3</v>
      </c>
      <c r="S34" s="132">
        <f t="shared" si="11"/>
        <v>55972.97</v>
      </c>
      <c r="T34" s="257">
        <f t="shared" si="12"/>
        <v>11826110.040000001</v>
      </c>
      <c r="U34" s="5">
        <f>+'COEF Art 14 F I'!$AF35*'PART PEF2022'!$L$19</f>
        <v>1329176.3139348114</v>
      </c>
      <c r="V34" s="5">
        <f>+'COEF Art 14 F I'!$AF35*'PART PEF2022'!$L$20</f>
        <v>227257.16059535387</v>
      </c>
      <c r="W34" s="5">
        <f>+'COEF Art 14 F I'!$AF35*'PART PEF2022'!$L$21</f>
        <v>3563.7234912153076</v>
      </c>
      <c r="X34" s="5">
        <f>+'COEF Art 14 F I'!$AF35*'PART PEF2022'!$L$22</f>
        <v>72201.955759432152</v>
      </c>
      <c r="Y34" s="5">
        <f>+'COEF Art 14 F I'!$AF35*'PART PEF2022'!$L$23</f>
        <v>53704.864651197859</v>
      </c>
      <c r="Z34" s="5">
        <f>+'COEF Art 14 F I'!$AF35*'PART PEF2022'!$L$24</f>
        <v>1763.342282519478</v>
      </c>
      <c r="AA34" s="260">
        <f t="shared" si="13"/>
        <v>1687667.3607145301</v>
      </c>
      <c r="AB34" s="261">
        <f t="shared" si="14"/>
        <v>13513777.400714532</v>
      </c>
    </row>
    <row r="35" spans="1:28" ht="12.75" customHeight="1">
      <c r="A35" s="4" t="s">
        <v>20</v>
      </c>
      <c r="B35" s="5">
        <v>17881547.870000001</v>
      </c>
      <c r="C35" s="132">
        <v>2442114.4900000002</v>
      </c>
      <c r="D35" s="132">
        <v>600461.13</v>
      </c>
      <c r="E35" s="132">
        <v>1012227.18</v>
      </c>
      <c r="F35" s="132">
        <v>497831.72</v>
      </c>
      <c r="G35" s="132">
        <v>106685.91</v>
      </c>
      <c r="H35" s="265">
        <f t="shared" si="0"/>
        <v>2.7195745105938834E-3</v>
      </c>
      <c r="I35" s="132">
        <f t="shared" si="1"/>
        <v>8940773.9350000005</v>
      </c>
      <c r="J35" s="265">
        <f t="shared" si="2"/>
        <v>2.719574510099822E-3</v>
      </c>
      <c r="K35" s="132">
        <f t="shared" si="3"/>
        <v>1221057.2450000001</v>
      </c>
      <c r="L35" s="265">
        <f t="shared" si="4"/>
        <v>2.7195745060017828E-3</v>
      </c>
      <c r="M35" s="132">
        <f t="shared" si="5"/>
        <v>300230.565</v>
      </c>
      <c r="N35" s="265">
        <f t="shared" si="6"/>
        <v>2.7195745171458199E-3</v>
      </c>
      <c r="O35" s="132">
        <f t="shared" si="7"/>
        <v>506113.59</v>
      </c>
      <c r="P35" s="265">
        <f t="shared" si="8"/>
        <v>2.7195745064060848E-3</v>
      </c>
      <c r="Q35" s="132">
        <f t="shared" si="9"/>
        <v>248915.86</v>
      </c>
      <c r="R35" s="265">
        <f t="shared" si="10"/>
        <v>2.7195745101132852E-3</v>
      </c>
      <c r="S35" s="132">
        <f t="shared" si="11"/>
        <v>53342.955000000002</v>
      </c>
      <c r="T35" s="257">
        <f t="shared" si="12"/>
        <v>11270434.149999999</v>
      </c>
      <c r="U35" s="5">
        <f>+'COEF Art 14 F I'!$AF36*'PART PEF2022'!$L$19</f>
        <v>1386691.3660845507</v>
      </c>
      <c r="V35" s="5">
        <f>+'COEF Art 14 F I'!$AF36*'PART PEF2022'!$L$20</f>
        <v>237090.85030680359</v>
      </c>
      <c r="W35" s="5">
        <f>+'COEF Art 14 F I'!$AF36*'PART PEF2022'!$L$21</f>
        <v>3717.9300778777842</v>
      </c>
      <c r="X35" s="5">
        <f>+'COEF Art 14 F I'!$AF36*'PART PEF2022'!$L$22</f>
        <v>75326.220920705993</v>
      </c>
      <c r="Y35" s="5">
        <f>+'COEF Art 14 F I'!$AF36*'PART PEF2022'!$L$23</f>
        <v>56028.738511065501</v>
      </c>
      <c r="Z35" s="5">
        <f>+'COEF Art 14 F I'!$AF36*'PART PEF2022'!$L$24</f>
        <v>1839.6442164869247</v>
      </c>
      <c r="AA35" s="260">
        <f t="shared" si="13"/>
        <v>1760694.7501174905</v>
      </c>
      <c r="AB35" s="261">
        <f t="shared" si="14"/>
        <v>13031128.900117489</v>
      </c>
    </row>
    <row r="36" spans="1:28" ht="12.75" customHeight="1">
      <c r="A36" s="4" t="s">
        <v>139</v>
      </c>
      <c r="B36" s="5">
        <v>165832851.94</v>
      </c>
      <c r="C36" s="132">
        <v>22648084.699999999</v>
      </c>
      <c r="D36" s="132">
        <v>5568655.6100000003</v>
      </c>
      <c r="E36" s="132">
        <v>9387359.5800000001</v>
      </c>
      <c r="F36" s="132">
        <v>4616874.03</v>
      </c>
      <c r="G36" s="132">
        <v>989401.41</v>
      </c>
      <c r="H36" s="265">
        <f t="shared" si="0"/>
        <v>2.5221239259256217E-2</v>
      </c>
      <c r="I36" s="132">
        <f t="shared" si="1"/>
        <v>82916425.969999999</v>
      </c>
      <c r="J36" s="265">
        <f t="shared" si="2"/>
        <v>2.5221239260040492E-2</v>
      </c>
      <c r="K36" s="132">
        <f t="shared" si="3"/>
        <v>11324042.35</v>
      </c>
      <c r="L36" s="265">
        <f t="shared" si="4"/>
        <v>2.5221239265995132E-2</v>
      </c>
      <c r="M36" s="132">
        <f t="shared" si="5"/>
        <v>2784327.8050000002</v>
      </c>
      <c r="N36" s="265">
        <f t="shared" si="6"/>
        <v>2.5221239264739646E-2</v>
      </c>
      <c r="O36" s="132">
        <f t="shared" si="7"/>
        <v>4693679.79</v>
      </c>
      <c r="P36" s="265">
        <f t="shared" si="8"/>
        <v>2.522123923979035E-2</v>
      </c>
      <c r="Q36" s="132">
        <f t="shared" si="9"/>
        <v>2308437.0150000001</v>
      </c>
      <c r="R36" s="265">
        <f t="shared" si="10"/>
        <v>2.5221239195561469E-2</v>
      </c>
      <c r="S36" s="132">
        <f t="shared" si="11"/>
        <v>494700.70500000002</v>
      </c>
      <c r="T36" s="257">
        <f t="shared" si="12"/>
        <v>104521613.63500001</v>
      </c>
      <c r="U36" s="5">
        <f>+'COEF Art 14 F I'!$AF37*'PART PEF2022'!$L$19</f>
        <v>41425812.405944228</v>
      </c>
      <c r="V36" s="5">
        <f>+'COEF Art 14 F I'!$AF37*'PART PEF2022'!$L$20</f>
        <v>7082816.93258671</v>
      </c>
      <c r="W36" s="5">
        <f>+'COEF Art 14 F I'!$AF37*'PART PEF2022'!$L$21</f>
        <v>111068.89226509524</v>
      </c>
      <c r="X36" s="5">
        <f>+'COEF Art 14 F I'!$AF37*'PART PEF2022'!$L$22</f>
        <v>2250284.3627856085</v>
      </c>
      <c r="Y36" s="5">
        <f>+'COEF Art 14 F I'!$AF37*'PART PEF2022'!$L$23</f>
        <v>1673794.2325657937</v>
      </c>
      <c r="Z36" s="5">
        <f>+'COEF Art 14 F I'!$AF37*'PART PEF2022'!$L$24</f>
        <v>54957.2587453616</v>
      </c>
      <c r="AA36" s="260">
        <f t="shared" si="13"/>
        <v>52598734.084892794</v>
      </c>
      <c r="AB36" s="261">
        <f t="shared" si="14"/>
        <v>157120347.7198928</v>
      </c>
    </row>
    <row r="37" spans="1:28" ht="12.75" customHeight="1">
      <c r="A37" s="4" t="s">
        <v>21</v>
      </c>
      <c r="B37" s="5">
        <v>31970901.600000001</v>
      </c>
      <c r="C37" s="132">
        <v>4366322.3499999996</v>
      </c>
      <c r="D37" s="132">
        <v>1073580.6499999999</v>
      </c>
      <c r="E37" s="132">
        <v>1809788.26</v>
      </c>
      <c r="F37" s="132">
        <v>890086.76</v>
      </c>
      <c r="G37" s="132">
        <v>190746.62</v>
      </c>
      <c r="H37" s="265">
        <f t="shared" si="0"/>
        <v>4.8624005988842393E-3</v>
      </c>
      <c r="I37" s="132">
        <f t="shared" si="1"/>
        <v>15985450.800000001</v>
      </c>
      <c r="J37" s="265">
        <f t="shared" si="2"/>
        <v>4.8624006018403955E-3</v>
      </c>
      <c r="K37" s="132">
        <f t="shared" si="3"/>
        <v>2183161.1749999998</v>
      </c>
      <c r="L37" s="265">
        <f t="shared" si="4"/>
        <v>4.8624006118045023E-3</v>
      </c>
      <c r="M37" s="132">
        <f t="shared" si="5"/>
        <v>536790.32499999995</v>
      </c>
      <c r="N37" s="265">
        <f t="shared" si="6"/>
        <v>4.8624005861269927E-3</v>
      </c>
      <c r="O37" s="132">
        <f t="shared" si="7"/>
        <v>904894.13</v>
      </c>
      <c r="P37" s="265">
        <f t="shared" si="8"/>
        <v>4.8624006139777343E-3</v>
      </c>
      <c r="Q37" s="132">
        <f t="shared" si="9"/>
        <v>445043.38</v>
      </c>
      <c r="R37" s="265">
        <f t="shared" si="10"/>
        <v>4.8624007204162659E-3</v>
      </c>
      <c r="S37" s="132">
        <f t="shared" si="11"/>
        <v>95373.31</v>
      </c>
      <c r="T37" s="257">
        <f t="shared" si="12"/>
        <v>20150713.119999997</v>
      </c>
      <c r="U37" s="5">
        <f>+'COEF Art 14 F I'!$AF38*'PART PEF2022'!$L$19</f>
        <v>3297492.9367251932</v>
      </c>
      <c r="V37" s="5">
        <f>+'COEF Art 14 F I'!$AF38*'PART PEF2022'!$L$20</f>
        <v>563791.93191081425</v>
      </c>
      <c r="W37" s="5">
        <f>+'COEF Art 14 F I'!$AF38*'PART PEF2022'!$L$21</f>
        <v>8841.0791837962752</v>
      </c>
      <c r="X37" s="5">
        <f>+'COEF Art 14 F I'!$AF38*'PART PEF2022'!$L$22</f>
        <v>179122.54125990177</v>
      </c>
      <c r="Y37" s="5">
        <f>+'COEF Art 14 F I'!$AF38*'PART PEF2022'!$L$23</f>
        <v>133233.95098040605</v>
      </c>
      <c r="Z37" s="5">
        <f>+'COEF Art 14 F I'!$AF38*'PART PEF2022'!$L$24</f>
        <v>4374.5954999932637</v>
      </c>
      <c r="AA37" s="260">
        <f t="shared" si="13"/>
        <v>4186857.035560105</v>
      </c>
      <c r="AB37" s="261">
        <f t="shared" si="14"/>
        <v>24337570.155560102</v>
      </c>
    </row>
    <row r="38" spans="1:28" s="11" customFormat="1" ht="12.75" customHeight="1">
      <c r="A38" s="4" t="s">
        <v>22</v>
      </c>
      <c r="B38" s="5">
        <v>117218348.14</v>
      </c>
      <c r="C38" s="132">
        <v>16008716.279999999</v>
      </c>
      <c r="D38" s="132">
        <v>3936183.96</v>
      </c>
      <c r="E38" s="132">
        <v>6635420.9699999997</v>
      </c>
      <c r="F38" s="132">
        <v>3263420.62</v>
      </c>
      <c r="G38" s="132">
        <v>699354.79</v>
      </c>
      <c r="H38" s="265">
        <f t="shared" si="0"/>
        <v>1.7827541222552111E-2</v>
      </c>
      <c r="I38" s="132">
        <f t="shared" si="1"/>
        <v>58609174.07</v>
      </c>
      <c r="J38" s="265">
        <f t="shared" si="2"/>
        <v>1.7827541220030201E-2</v>
      </c>
      <c r="K38" s="132">
        <f t="shared" si="3"/>
        <v>8004358.1399999997</v>
      </c>
      <c r="L38" s="265">
        <f t="shared" si="4"/>
        <v>1.7827541224107447E-2</v>
      </c>
      <c r="M38" s="132">
        <f t="shared" si="5"/>
        <v>1968091.98</v>
      </c>
      <c r="N38" s="265">
        <f t="shared" si="6"/>
        <v>1.7827541225031121E-2</v>
      </c>
      <c r="O38" s="132">
        <f t="shared" si="7"/>
        <v>3317710.4849999999</v>
      </c>
      <c r="P38" s="265">
        <f t="shared" si="8"/>
        <v>1.7827541245929328E-2</v>
      </c>
      <c r="Q38" s="132">
        <f t="shared" si="9"/>
        <v>1631710.31</v>
      </c>
      <c r="R38" s="265">
        <f t="shared" si="10"/>
        <v>1.782754124147818E-2</v>
      </c>
      <c r="S38" s="132">
        <f t="shared" si="11"/>
        <v>349677.39500000002</v>
      </c>
      <c r="T38" s="257">
        <f t="shared" si="12"/>
        <v>73880722.379999995</v>
      </c>
      <c r="U38" s="5">
        <f>+'COEF Art 14 F I'!$AF39*'PART PEF2022'!$L$19</f>
        <v>9229422.7848320734</v>
      </c>
      <c r="V38" s="5">
        <f>+'COEF Art 14 F I'!$AF39*'PART PEF2022'!$L$20</f>
        <v>1578009.1730688699</v>
      </c>
      <c r="W38" s="5">
        <f>+'COEF Art 14 F I'!$AF39*'PART PEF2022'!$L$21</f>
        <v>24745.48368327077</v>
      </c>
      <c r="X38" s="5">
        <f>+'COEF Art 14 F I'!$AF39*'PART PEF2022'!$L$22</f>
        <v>501349.8725559013</v>
      </c>
      <c r="Y38" s="5">
        <f>+'COEF Art 14 F I'!$AF39*'PART PEF2022'!$L$23</f>
        <v>372911.32581256458</v>
      </c>
      <c r="Z38" s="5">
        <f>+'COEF Art 14 F I'!$AF39*'PART PEF2022'!$L$24</f>
        <v>12244.14795021787</v>
      </c>
      <c r="AA38" s="260">
        <f t="shared" si="13"/>
        <v>11718682.787902897</v>
      </c>
      <c r="AB38" s="261">
        <f t="shared" si="14"/>
        <v>85599405.167902887</v>
      </c>
    </row>
    <row r="39" spans="1:28" ht="12.75" customHeight="1">
      <c r="A39" s="4" t="s">
        <v>140</v>
      </c>
      <c r="B39" s="5">
        <v>25010439.550000001</v>
      </c>
      <c r="C39" s="132">
        <v>3415719.78</v>
      </c>
      <c r="D39" s="132">
        <v>839848.82</v>
      </c>
      <c r="E39" s="132">
        <v>1415774.9</v>
      </c>
      <c r="F39" s="132">
        <v>696303.82</v>
      </c>
      <c r="G39" s="132">
        <v>149218.71</v>
      </c>
      <c r="H39" s="265">
        <f t="shared" si="0"/>
        <v>3.8037956441703252E-3</v>
      </c>
      <c r="I39" s="132">
        <f t="shared" si="1"/>
        <v>12505219.775</v>
      </c>
      <c r="J39" s="265">
        <f t="shared" si="2"/>
        <v>3.8037956391355631E-3</v>
      </c>
      <c r="K39" s="132">
        <f t="shared" si="3"/>
        <v>1707859.89</v>
      </c>
      <c r="L39" s="265">
        <f t="shared" si="4"/>
        <v>3.8037956591256456E-3</v>
      </c>
      <c r="M39" s="132">
        <f t="shared" si="5"/>
        <v>419924.41</v>
      </c>
      <c r="N39" s="265">
        <f t="shared" si="6"/>
        <v>3.8037956460077182E-3</v>
      </c>
      <c r="O39" s="132">
        <f t="shared" si="7"/>
        <v>707887.45</v>
      </c>
      <c r="P39" s="265">
        <f t="shared" si="8"/>
        <v>3.8037956231177302E-3</v>
      </c>
      <c r="Q39" s="132">
        <f t="shared" si="9"/>
        <v>348151.91</v>
      </c>
      <c r="R39" s="265">
        <f t="shared" si="10"/>
        <v>3.8037956478787715E-3</v>
      </c>
      <c r="S39" s="132">
        <f t="shared" si="11"/>
        <v>74609.354999999996</v>
      </c>
      <c r="T39" s="257">
        <f t="shared" si="12"/>
        <v>15763652.790000001</v>
      </c>
      <c r="U39" s="5">
        <f>+'COEF Art 14 F I'!$AF40*'PART PEF2022'!$L$19</f>
        <v>1679166.6468178821</v>
      </c>
      <c r="V39" s="5">
        <f>+'COEF Art 14 F I'!$AF40*'PART PEF2022'!$L$20</f>
        <v>287097.08435337699</v>
      </c>
      <c r="W39" s="5">
        <f>+'COEF Art 14 F I'!$AF40*'PART PEF2022'!$L$21</f>
        <v>4502.100708682663</v>
      </c>
      <c r="X39" s="5">
        <f>+'COEF Art 14 F I'!$AF40*'PART PEF2022'!$L$22</f>
        <v>91213.71986185186</v>
      </c>
      <c r="Y39" s="5">
        <f>+'COEF Art 14 F I'!$AF40*'PART PEF2022'!$L$23</f>
        <v>67846.091258727407</v>
      </c>
      <c r="Z39" s="5">
        <f>+'COEF Art 14 F I'!$AF40*'PART PEF2022'!$L$24</f>
        <v>2227.654462909456</v>
      </c>
      <c r="AA39" s="260">
        <f t="shared" si="13"/>
        <v>2132053.2974634301</v>
      </c>
      <c r="AB39" s="261">
        <f t="shared" si="14"/>
        <v>17895706.087463431</v>
      </c>
    </row>
    <row r="40" spans="1:28" ht="12.75" customHeight="1">
      <c r="A40" s="4" t="s">
        <v>23</v>
      </c>
      <c r="B40" s="5">
        <v>24040117.52</v>
      </c>
      <c r="C40" s="132">
        <v>3283201.2</v>
      </c>
      <c r="D40" s="132">
        <v>807265.47</v>
      </c>
      <c r="E40" s="132">
        <v>1360847.53</v>
      </c>
      <c r="F40" s="132">
        <v>669289.55000000005</v>
      </c>
      <c r="G40" s="132">
        <v>143429.51999999999</v>
      </c>
      <c r="H40" s="265">
        <f t="shared" si="0"/>
        <v>3.6562210002390265E-3</v>
      </c>
      <c r="I40" s="132">
        <f t="shared" si="1"/>
        <v>12020058.76</v>
      </c>
      <c r="J40" s="265">
        <f t="shared" si="2"/>
        <v>3.6562210050394266E-3</v>
      </c>
      <c r="K40" s="132">
        <f t="shared" si="3"/>
        <v>1641600.6</v>
      </c>
      <c r="L40" s="265">
        <f t="shared" si="4"/>
        <v>3.6562209976648231E-3</v>
      </c>
      <c r="M40" s="132">
        <f t="shared" si="5"/>
        <v>403632.73499999999</v>
      </c>
      <c r="N40" s="265">
        <f t="shared" si="6"/>
        <v>3.6562209921184208E-3</v>
      </c>
      <c r="O40" s="132">
        <f t="shared" si="7"/>
        <v>680423.76500000001</v>
      </c>
      <c r="P40" s="265">
        <f t="shared" si="8"/>
        <v>3.6562210169814027E-3</v>
      </c>
      <c r="Q40" s="132">
        <f t="shared" si="9"/>
        <v>334644.77500000002</v>
      </c>
      <c r="R40" s="265">
        <f t="shared" si="10"/>
        <v>3.656221019155984E-3</v>
      </c>
      <c r="S40" s="132">
        <f t="shared" si="11"/>
        <v>71714.759999999995</v>
      </c>
      <c r="T40" s="257">
        <f t="shared" si="12"/>
        <v>15152075.395</v>
      </c>
      <c r="U40" s="5">
        <f>+'COEF Art 14 F I'!$AF41*'PART PEF2022'!$L$19</f>
        <v>307674.6151797105</v>
      </c>
      <c r="V40" s="5">
        <f>+'COEF Art 14 F I'!$AF41*'PART PEF2022'!$L$20</f>
        <v>52604.954436795961</v>
      </c>
      <c r="W40" s="5">
        <f>+'COEF Art 14 F I'!$AF41*'PART PEF2022'!$L$21</f>
        <v>824.92235399579931</v>
      </c>
      <c r="X40" s="5">
        <f>+'COEF Art 14 F I'!$AF41*'PART PEF2022'!$L$22</f>
        <v>16713.139348490731</v>
      </c>
      <c r="Y40" s="5">
        <f>+'COEF Art 14 F I'!$AF41*'PART PEF2022'!$L$23</f>
        <v>12431.47608906769</v>
      </c>
      <c r="Z40" s="5">
        <f>+'COEF Art 14 F I'!$AF41*'PART PEF2022'!$L$24</f>
        <v>408.17433512503976</v>
      </c>
      <c r="AA40" s="260">
        <f t="shared" si="13"/>
        <v>390657.28174318571</v>
      </c>
      <c r="AB40" s="261">
        <f t="shared" si="14"/>
        <v>15542732.676743185</v>
      </c>
    </row>
    <row r="41" spans="1:28" ht="12.75" customHeight="1">
      <c r="A41" s="4" t="s">
        <v>24</v>
      </c>
      <c r="B41" s="5">
        <v>25869692.379999999</v>
      </c>
      <c r="C41" s="132">
        <v>3533069.46</v>
      </c>
      <c r="D41" s="132">
        <v>868702.47</v>
      </c>
      <c r="E41" s="132">
        <v>1464414.93</v>
      </c>
      <c r="F41" s="132">
        <v>720225.88</v>
      </c>
      <c r="G41" s="132">
        <v>154345.23000000001</v>
      </c>
      <c r="H41" s="265">
        <f t="shared" si="0"/>
        <v>3.9344779604671221E-3</v>
      </c>
      <c r="I41" s="132">
        <f t="shared" si="1"/>
        <v>12934846.189999999</v>
      </c>
      <c r="J41" s="265">
        <f t="shared" si="2"/>
        <v>3.9344779637371305E-3</v>
      </c>
      <c r="K41" s="132">
        <f t="shared" si="3"/>
        <v>1766534.73</v>
      </c>
      <c r="L41" s="265">
        <f t="shared" si="4"/>
        <v>3.9344779748070931E-3</v>
      </c>
      <c r="M41" s="132">
        <f t="shared" si="5"/>
        <v>434351.23499999999</v>
      </c>
      <c r="N41" s="265">
        <f t="shared" si="6"/>
        <v>3.9344779559820544E-3</v>
      </c>
      <c r="O41" s="132">
        <f t="shared" si="7"/>
        <v>732207.46499999997</v>
      </c>
      <c r="P41" s="265">
        <f t="shared" si="8"/>
        <v>3.9344779840502896E-3</v>
      </c>
      <c r="Q41" s="132">
        <f t="shared" si="9"/>
        <v>360112.94</v>
      </c>
      <c r="R41" s="265">
        <f t="shared" si="10"/>
        <v>3.9344778824642566E-3</v>
      </c>
      <c r="S41" s="132">
        <f t="shared" si="11"/>
        <v>77172.615000000005</v>
      </c>
      <c r="T41" s="257">
        <f t="shared" si="12"/>
        <v>16305225.174999999</v>
      </c>
      <c r="U41" s="5">
        <f>+'COEF Art 14 F I'!$AF42*'PART PEF2022'!$L$19</f>
        <v>2396119.4745784765</v>
      </c>
      <c r="V41" s="5">
        <f>+'COEF Art 14 F I'!$AF42*'PART PEF2022'!$L$20</f>
        <v>409678.76310399111</v>
      </c>
      <c r="W41" s="5">
        <f>+'COEF Art 14 F I'!$AF42*'PART PEF2022'!$L$21</f>
        <v>6424.3600866127026</v>
      </c>
      <c r="X41" s="5">
        <f>+'COEF Art 14 F I'!$AF42*'PART PEF2022'!$L$22</f>
        <v>130159.18993145243</v>
      </c>
      <c r="Y41" s="5">
        <f>+'COEF Art 14 F I'!$AF42*'PART PEF2022'!$L$23</f>
        <v>96814.298239629628</v>
      </c>
      <c r="Z41" s="5">
        <f>+'COEF Art 14 F I'!$AF42*'PART PEF2022'!$L$24</f>
        <v>3178.7948214218663</v>
      </c>
      <c r="AA41" s="260">
        <f t="shared" si="13"/>
        <v>3042374.8807615847</v>
      </c>
      <c r="AB41" s="261">
        <f t="shared" si="14"/>
        <v>19347600.055761583</v>
      </c>
    </row>
    <row r="42" spans="1:28" ht="12.75" customHeight="1">
      <c r="A42" s="4" t="s">
        <v>25</v>
      </c>
      <c r="B42" s="5">
        <v>35554214.07</v>
      </c>
      <c r="C42" s="132">
        <v>4855701.6399999997</v>
      </c>
      <c r="D42" s="132">
        <v>1193908.03</v>
      </c>
      <c r="E42" s="132">
        <v>2012630.12</v>
      </c>
      <c r="F42" s="132">
        <v>989848.07</v>
      </c>
      <c r="G42" s="132">
        <v>212125.58</v>
      </c>
      <c r="H42" s="265">
        <f t="shared" si="0"/>
        <v>5.407380559665745E-3</v>
      </c>
      <c r="I42" s="132">
        <f t="shared" si="1"/>
        <v>17777107.035</v>
      </c>
      <c r="J42" s="265">
        <f t="shared" si="2"/>
        <v>5.4073805560172156E-3</v>
      </c>
      <c r="K42" s="132">
        <f t="shared" si="3"/>
        <v>2427850.8199999998</v>
      </c>
      <c r="L42" s="265">
        <f t="shared" si="4"/>
        <v>5.4073805591692697E-3</v>
      </c>
      <c r="M42" s="132">
        <f t="shared" si="5"/>
        <v>596954.01500000001</v>
      </c>
      <c r="N42" s="265">
        <f t="shared" si="6"/>
        <v>5.4073805712193321E-3</v>
      </c>
      <c r="O42" s="132">
        <f t="shared" si="7"/>
        <v>1006315.06</v>
      </c>
      <c r="P42" s="265">
        <f t="shared" si="8"/>
        <v>5.4073805831160492E-3</v>
      </c>
      <c r="Q42" s="132">
        <f t="shared" si="9"/>
        <v>494924.03499999997</v>
      </c>
      <c r="R42" s="265">
        <f t="shared" si="10"/>
        <v>5.407380602658743E-3</v>
      </c>
      <c r="S42" s="132">
        <f t="shared" si="11"/>
        <v>106062.79</v>
      </c>
      <c r="T42" s="257">
        <f t="shared" si="12"/>
        <v>22409213.754999999</v>
      </c>
      <c r="U42" s="5">
        <f>+'COEF Art 14 F I'!$AF43*'PART PEF2022'!$L$19</f>
        <v>3128706.4831596375</v>
      </c>
      <c r="V42" s="5">
        <f>+'COEF Art 14 F I'!$AF43*'PART PEF2022'!$L$20</f>
        <v>534933.51050943125</v>
      </c>
      <c r="W42" s="5">
        <f>+'COEF Art 14 F I'!$AF43*'PART PEF2022'!$L$21</f>
        <v>8388.5370768805824</v>
      </c>
      <c r="X42" s="5">
        <f>+'COEF Art 14 F I'!$AF43*'PART PEF2022'!$L$22</f>
        <v>169953.92162278612</v>
      </c>
      <c r="Y42" s="5">
        <f>+'COEF Art 14 F I'!$AF43*'PART PEF2022'!$L$23</f>
        <v>126414.19836469818</v>
      </c>
      <c r="Z42" s="5">
        <f>+'COEF Art 14 F I'!$AF43*'PART PEF2022'!$L$24</f>
        <v>4150.6761544795181</v>
      </c>
      <c r="AA42" s="260">
        <f t="shared" si="13"/>
        <v>3972547.3268879135</v>
      </c>
      <c r="AB42" s="261">
        <f t="shared" si="14"/>
        <v>26381761.081887912</v>
      </c>
    </row>
    <row r="43" spans="1:28" s="11" customFormat="1" ht="12.75" customHeight="1">
      <c r="A43" s="4" t="s">
        <v>26</v>
      </c>
      <c r="B43" s="5">
        <v>83413469.420000002</v>
      </c>
      <c r="C43" s="132">
        <v>11391924.449999999</v>
      </c>
      <c r="D43" s="132">
        <v>2801018.49</v>
      </c>
      <c r="E43" s="132">
        <v>4721816.1100000003</v>
      </c>
      <c r="F43" s="132">
        <v>2322274.9700000002</v>
      </c>
      <c r="G43" s="132">
        <v>497666.2</v>
      </c>
      <c r="H43" s="265">
        <f t="shared" si="0"/>
        <v>1.2686214131127919E-2</v>
      </c>
      <c r="I43" s="132">
        <f t="shared" si="1"/>
        <v>41706734.710000001</v>
      </c>
      <c r="J43" s="265">
        <f t="shared" si="2"/>
        <v>1.2686214132083106E-2</v>
      </c>
      <c r="K43" s="132">
        <f t="shared" si="3"/>
        <v>5695962.2249999996</v>
      </c>
      <c r="L43" s="265">
        <f t="shared" si="4"/>
        <v>1.2686214137197541E-2</v>
      </c>
      <c r="M43" s="132">
        <f t="shared" si="5"/>
        <v>1400509.2450000001</v>
      </c>
      <c r="N43" s="265">
        <f t="shared" si="6"/>
        <v>1.2686214143552837E-2</v>
      </c>
      <c r="O43" s="132">
        <f t="shared" si="7"/>
        <v>2360908.0550000002</v>
      </c>
      <c r="P43" s="265">
        <f t="shared" si="8"/>
        <v>1.2686214139342018E-2</v>
      </c>
      <c r="Q43" s="132">
        <f t="shared" si="9"/>
        <v>1161137.4850000001</v>
      </c>
      <c r="R43" s="265">
        <f t="shared" si="10"/>
        <v>1.2686214253268685E-2</v>
      </c>
      <c r="S43" s="132">
        <f t="shared" si="11"/>
        <v>248833.1</v>
      </c>
      <c r="T43" s="257">
        <f t="shared" si="12"/>
        <v>52574084.82</v>
      </c>
      <c r="U43" s="5">
        <f>+'COEF Art 14 F I'!$AF44*'PART PEF2022'!$L$19</f>
        <v>7165081.4698223667</v>
      </c>
      <c r="V43" s="5">
        <f>+'COEF Art 14 F I'!$AF44*'PART PEF2022'!$L$20</f>
        <v>1225056.4903958072</v>
      </c>
      <c r="W43" s="5">
        <f>+'COEF Art 14 F I'!$AF44*'PART PEF2022'!$L$21</f>
        <v>19210.671212524925</v>
      </c>
      <c r="X43" s="5">
        <f>+'COEF Art 14 F I'!$AF44*'PART PEF2022'!$L$22</f>
        <v>389213.1464225098</v>
      </c>
      <c r="Y43" s="5">
        <f>+'COEF Art 14 F I'!$AF44*'PART PEF2022'!$L$23</f>
        <v>289502.39822772547</v>
      </c>
      <c r="Z43" s="5">
        <f>+'COEF Art 14 F I'!$AF44*'PART PEF2022'!$L$24</f>
        <v>9505.504259274845</v>
      </c>
      <c r="AA43" s="260">
        <f t="shared" si="13"/>
        <v>9097569.6803402081</v>
      </c>
      <c r="AB43" s="261">
        <f t="shared" si="14"/>
        <v>61671654.500340208</v>
      </c>
    </row>
    <row r="44" spans="1:28" ht="12.75" customHeight="1">
      <c r="A44" s="4" t="s">
        <v>27</v>
      </c>
      <c r="B44" s="5">
        <v>1726259320.8499999</v>
      </c>
      <c r="C44" s="132">
        <v>235758276.21000001</v>
      </c>
      <c r="D44" s="132">
        <v>57967667.659999996</v>
      </c>
      <c r="E44" s="132">
        <v>97718978.969999999</v>
      </c>
      <c r="F44" s="132">
        <v>48059969.659999996</v>
      </c>
      <c r="G44" s="132">
        <v>10299306.74</v>
      </c>
      <c r="H44" s="265">
        <f t="shared" si="0"/>
        <v>0.26254387381838928</v>
      </c>
      <c r="I44" s="132">
        <f t="shared" si="1"/>
        <v>863129660.42499995</v>
      </c>
      <c r="J44" s="265">
        <f t="shared" si="2"/>
        <v>0.2625438738237818</v>
      </c>
      <c r="K44" s="132">
        <f t="shared" si="3"/>
        <v>117879138.105</v>
      </c>
      <c r="L44" s="265">
        <f t="shared" si="4"/>
        <v>0.26254387380665256</v>
      </c>
      <c r="M44" s="132">
        <f t="shared" si="5"/>
        <v>28983833.829999998</v>
      </c>
      <c r="N44" s="265">
        <f t="shared" si="6"/>
        <v>0.26254387384492112</v>
      </c>
      <c r="O44" s="132">
        <f t="shared" si="7"/>
        <v>48859489.484999999</v>
      </c>
      <c r="P44" s="265">
        <f t="shared" si="8"/>
        <v>0.26254387379330896</v>
      </c>
      <c r="Q44" s="132">
        <f t="shared" si="9"/>
        <v>24029984.829999998</v>
      </c>
      <c r="R44" s="265">
        <f t="shared" si="10"/>
        <v>0.26254387371248888</v>
      </c>
      <c r="S44" s="132">
        <f t="shared" si="11"/>
        <v>5149653.37</v>
      </c>
      <c r="T44" s="257">
        <f t="shared" si="12"/>
        <v>1088031760.0449998</v>
      </c>
      <c r="U44" s="5">
        <f>+'COEF Art 14 F I'!$AF45*'PART PEF2022'!$L$19</f>
        <v>244772858.71061108</v>
      </c>
      <c r="V44" s="5">
        <f>+'COEF Art 14 F I'!$AF45*'PART PEF2022'!$L$20</f>
        <v>41850267.927742623</v>
      </c>
      <c r="W44" s="5">
        <f>+'COEF Art 14 F I'!$AF45*'PART PEF2022'!$L$21</f>
        <v>656273.19525174121</v>
      </c>
      <c r="X44" s="5">
        <f>+'COEF Art 14 F I'!$AF45*'PART PEF2022'!$L$22</f>
        <v>13296263.957198415</v>
      </c>
      <c r="Y44" s="5">
        <f>+'COEF Art 14 F I'!$AF45*'PART PEF2022'!$L$23</f>
        <v>9889954.4849885553</v>
      </c>
      <c r="Z44" s="5">
        <f>+'COEF Art 14 F I'!$AF45*'PART PEF2022'!$L$24</f>
        <v>324726.16826871556</v>
      </c>
      <c r="AA44" s="260">
        <f t="shared" si="13"/>
        <v>310790344.44406122</v>
      </c>
      <c r="AB44" s="261">
        <f t="shared" si="14"/>
        <v>1398822104.4890611</v>
      </c>
    </row>
    <row r="45" spans="1:28" ht="12.75" customHeight="1">
      <c r="A45" s="4" t="s">
        <v>141</v>
      </c>
      <c r="B45" s="5">
        <v>9169501.2799999993</v>
      </c>
      <c r="C45" s="132">
        <v>1252294.94</v>
      </c>
      <c r="D45" s="132">
        <v>307911.21000000002</v>
      </c>
      <c r="E45" s="132">
        <v>519061.24</v>
      </c>
      <c r="F45" s="132">
        <v>255283.75</v>
      </c>
      <c r="G45" s="132">
        <v>54707.6</v>
      </c>
      <c r="H45" s="265">
        <f t="shared" si="0"/>
        <v>1.3945740121180004E-3</v>
      </c>
      <c r="I45" s="132">
        <f t="shared" si="1"/>
        <v>4584750.6399999997</v>
      </c>
      <c r="J45" s="265">
        <f t="shared" si="2"/>
        <v>1.3945740103081675E-3</v>
      </c>
      <c r="K45" s="132">
        <f t="shared" si="3"/>
        <v>626147.47</v>
      </c>
      <c r="L45" s="265">
        <f t="shared" si="4"/>
        <v>1.3945739948698448E-3</v>
      </c>
      <c r="M45" s="132">
        <f t="shared" si="5"/>
        <v>153955.60500000001</v>
      </c>
      <c r="N45" s="265">
        <f t="shared" si="6"/>
        <v>1.3945740136538424E-3</v>
      </c>
      <c r="O45" s="132">
        <f t="shared" si="7"/>
        <v>259530.62</v>
      </c>
      <c r="P45" s="265">
        <f t="shared" si="8"/>
        <v>1.3945740106712052E-3</v>
      </c>
      <c r="Q45" s="132">
        <f t="shared" si="9"/>
        <v>127641.875</v>
      </c>
      <c r="R45" s="265">
        <f t="shared" si="10"/>
        <v>1.3945739832886418E-3</v>
      </c>
      <c r="S45" s="132">
        <f t="shared" si="11"/>
        <v>27353.8</v>
      </c>
      <c r="T45" s="257">
        <f t="shared" si="12"/>
        <v>5779380.0099999998</v>
      </c>
      <c r="U45" s="5">
        <f>+'COEF Art 14 F I'!$AF46*'PART PEF2022'!$L$19</f>
        <v>1573167.9875395247</v>
      </c>
      <c r="V45" s="5">
        <f>+'COEF Art 14 F I'!$AF46*'PART PEF2022'!$L$20</f>
        <v>268973.86467065301</v>
      </c>
      <c r="W45" s="5">
        <f>+'COEF Art 14 F I'!$AF46*'PART PEF2022'!$L$21</f>
        <v>4217.9022105997847</v>
      </c>
      <c r="X45" s="5">
        <f>+'COEF Art 14 F I'!$AF46*'PART PEF2022'!$L$22</f>
        <v>85455.785096133157</v>
      </c>
      <c r="Y45" s="5">
        <f>+'COEF Art 14 F I'!$AF46*'PART PEF2022'!$L$23</f>
        <v>63563.255648378261</v>
      </c>
      <c r="Z45" s="5">
        <f>+'COEF Art 14 F I'!$AF46*'PART PEF2022'!$L$24</f>
        <v>2087.0320971357378</v>
      </c>
      <c r="AA45" s="260">
        <f t="shared" si="13"/>
        <v>1997465.8272624244</v>
      </c>
      <c r="AB45" s="261">
        <f t="shared" si="14"/>
        <v>7776845.8372624237</v>
      </c>
    </row>
    <row r="46" spans="1:28" s="11" customFormat="1" ht="12.75" customHeight="1">
      <c r="A46" s="4" t="s">
        <v>142</v>
      </c>
      <c r="B46" s="5">
        <v>38260390.350000001</v>
      </c>
      <c r="C46" s="132">
        <v>5225288.9000000004</v>
      </c>
      <c r="D46" s="132">
        <v>1284781.24</v>
      </c>
      <c r="E46" s="132">
        <v>2165819.6</v>
      </c>
      <c r="F46" s="132">
        <v>1065189.44</v>
      </c>
      <c r="G46" s="132">
        <v>228271.32</v>
      </c>
      <c r="H46" s="265">
        <f t="shared" si="0"/>
        <v>5.8189583540360582E-3</v>
      </c>
      <c r="I46" s="132">
        <f t="shared" si="1"/>
        <v>19130195.175000001</v>
      </c>
      <c r="J46" s="265">
        <f t="shared" si="2"/>
        <v>5.8189583488149794E-3</v>
      </c>
      <c r="K46" s="132">
        <f t="shared" si="3"/>
        <v>2612644.4500000002</v>
      </c>
      <c r="L46" s="265">
        <f t="shared" si="4"/>
        <v>5.818958349715922E-3</v>
      </c>
      <c r="M46" s="132">
        <f t="shared" si="5"/>
        <v>642390.62</v>
      </c>
      <c r="N46" s="265">
        <f t="shared" si="6"/>
        <v>5.8189583418368123E-3</v>
      </c>
      <c r="O46" s="132">
        <f t="shared" si="7"/>
        <v>1082909.8</v>
      </c>
      <c r="P46" s="265">
        <f t="shared" si="8"/>
        <v>5.8189583530695354E-3</v>
      </c>
      <c r="Q46" s="132">
        <f t="shared" si="9"/>
        <v>532594.72</v>
      </c>
      <c r="R46" s="265">
        <f t="shared" si="10"/>
        <v>5.8189583166316236E-3</v>
      </c>
      <c r="S46" s="132">
        <f t="shared" si="11"/>
        <v>114135.66</v>
      </c>
      <c r="T46" s="257">
        <f t="shared" si="12"/>
        <v>24114870.425000001</v>
      </c>
      <c r="U46" s="5">
        <f>+'COEF Art 14 F I'!$AF47*'PART PEF2022'!$L$19</f>
        <v>11528278.135134988</v>
      </c>
      <c r="V46" s="5">
        <f>+'COEF Art 14 F I'!$AF47*'PART PEF2022'!$L$20</f>
        <v>1971058.111762868</v>
      </c>
      <c r="W46" s="5">
        <f>+'COEF Art 14 F I'!$AF47*'PART PEF2022'!$L$21</f>
        <v>30909.063886207106</v>
      </c>
      <c r="X46" s="5">
        <f>+'COEF Art 14 F I'!$AF47*'PART PEF2022'!$L$22</f>
        <v>626225.59488091222</v>
      </c>
      <c r="Y46" s="5">
        <f>+'COEF Art 14 F I'!$AF47*'PART PEF2022'!$L$23</f>
        <v>465795.70401459379</v>
      </c>
      <c r="Z46" s="5">
        <f>+'COEF Art 14 F I'!$AF47*'PART PEF2022'!$L$24</f>
        <v>15293.908014467755</v>
      </c>
      <c r="AA46" s="260">
        <f t="shared" si="13"/>
        <v>14637560.517694036</v>
      </c>
      <c r="AB46" s="261">
        <f t="shared" si="14"/>
        <v>38752430.942694038</v>
      </c>
    </row>
    <row r="47" spans="1:28" ht="12.75" customHeight="1">
      <c r="A47" s="4" t="s">
        <v>143</v>
      </c>
      <c r="B47" s="5">
        <v>18909383.170000002</v>
      </c>
      <c r="C47" s="132">
        <v>2582487.77</v>
      </c>
      <c r="D47" s="132">
        <v>634975.77</v>
      </c>
      <c r="E47" s="132">
        <v>1070410.22</v>
      </c>
      <c r="F47" s="132">
        <v>526447.19999999995</v>
      </c>
      <c r="G47" s="132">
        <v>112818.24000000001</v>
      </c>
      <c r="H47" s="265">
        <f t="shared" si="0"/>
        <v>2.8758962509314897E-3</v>
      </c>
      <c r="I47" s="132">
        <f t="shared" si="1"/>
        <v>9454691.5850000009</v>
      </c>
      <c r="J47" s="265">
        <f t="shared" si="2"/>
        <v>2.8758962533065066E-3</v>
      </c>
      <c r="K47" s="132">
        <f t="shared" si="3"/>
        <v>1291243.885</v>
      </c>
      <c r="L47" s="265">
        <f t="shared" si="4"/>
        <v>2.875896256633384E-3</v>
      </c>
      <c r="M47" s="132">
        <f t="shared" si="5"/>
        <v>317487.88500000001</v>
      </c>
      <c r="N47" s="265">
        <f t="shared" si="6"/>
        <v>2.8758962560207586E-3</v>
      </c>
      <c r="O47" s="132">
        <f t="shared" si="7"/>
        <v>535205.11</v>
      </c>
      <c r="P47" s="265">
        <f t="shared" si="8"/>
        <v>2.8758962648841768E-3</v>
      </c>
      <c r="Q47" s="132">
        <f t="shared" si="9"/>
        <v>263223.59999999998</v>
      </c>
      <c r="R47" s="265">
        <f t="shared" si="10"/>
        <v>2.875896262026007E-3</v>
      </c>
      <c r="S47" s="132">
        <f t="shared" si="11"/>
        <v>56409.120000000003</v>
      </c>
      <c r="T47" s="257">
        <f t="shared" si="12"/>
        <v>11918261.184999999</v>
      </c>
      <c r="U47" s="5">
        <f>+'COEF Art 14 F I'!$AF48*'PART PEF2022'!$L$19</f>
        <v>1762366.5673276314</v>
      </c>
      <c r="V47" s="5">
        <f>+'COEF Art 14 F I'!$AF48*'PART PEF2022'!$L$20</f>
        <v>301322.2684005042</v>
      </c>
      <c r="W47" s="5">
        <f>+'COEF Art 14 F I'!$AF48*'PART PEF2022'!$L$21</f>
        <v>4725.1723268565502</v>
      </c>
      <c r="X47" s="5">
        <f>+'COEF Art 14 F I'!$AF48*'PART PEF2022'!$L$22</f>
        <v>95733.208297550707</v>
      </c>
      <c r="Y47" s="5">
        <f>+'COEF Art 14 F I'!$AF48*'PART PEF2022'!$L$23</f>
        <v>71207.752479381423</v>
      </c>
      <c r="Z47" s="5">
        <f>+'COEF Art 14 F I'!$AF48*'PART PEF2022'!$L$24</f>
        <v>2338.0310444050965</v>
      </c>
      <c r="AA47" s="260">
        <f t="shared" si="13"/>
        <v>2237692.9998763292</v>
      </c>
      <c r="AB47" s="261">
        <f t="shared" si="14"/>
        <v>14155954.184876328</v>
      </c>
    </row>
    <row r="48" spans="1:28" ht="12.75" customHeight="1">
      <c r="A48" s="4" t="s">
        <v>28</v>
      </c>
      <c r="B48" s="5">
        <v>21189369.57</v>
      </c>
      <c r="C48" s="132">
        <v>2893869.53</v>
      </c>
      <c r="D48" s="132">
        <v>711537.55</v>
      </c>
      <c r="E48" s="132">
        <v>1199474.22</v>
      </c>
      <c r="F48" s="132">
        <v>589923.22</v>
      </c>
      <c r="G48" s="132">
        <v>126421.22</v>
      </c>
      <c r="H48" s="265">
        <f t="shared" si="0"/>
        <v>3.2226555439758848E-3</v>
      </c>
      <c r="I48" s="132">
        <f t="shared" si="1"/>
        <v>10594684.785</v>
      </c>
      <c r="J48" s="265">
        <f t="shared" si="2"/>
        <v>3.2226555477104396E-3</v>
      </c>
      <c r="K48" s="132">
        <f t="shared" si="3"/>
        <v>1446934.7649999999</v>
      </c>
      <c r="L48" s="265">
        <f t="shared" si="4"/>
        <v>3.2226555298308303E-3</v>
      </c>
      <c r="M48" s="132">
        <f t="shared" si="5"/>
        <v>355768.77500000002</v>
      </c>
      <c r="N48" s="265">
        <f t="shared" si="6"/>
        <v>3.2226555334004749E-3</v>
      </c>
      <c r="O48" s="132">
        <f t="shared" si="7"/>
        <v>599737.11</v>
      </c>
      <c r="P48" s="265">
        <f t="shared" si="8"/>
        <v>3.2226555388013209E-3</v>
      </c>
      <c r="Q48" s="132">
        <f t="shared" si="9"/>
        <v>294961.61</v>
      </c>
      <c r="R48" s="265">
        <f t="shared" si="10"/>
        <v>3.2226554326567004E-3</v>
      </c>
      <c r="S48" s="132">
        <f t="shared" si="11"/>
        <v>63210.61</v>
      </c>
      <c r="T48" s="257">
        <f t="shared" si="12"/>
        <v>13355297.654999999</v>
      </c>
      <c r="U48" s="5">
        <f>+'COEF Art 14 F I'!$AF49*'PART PEF2022'!$L$19</f>
        <v>1626363.3021746888</v>
      </c>
      <c r="V48" s="5">
        <f>+'COEF Art 14 F I'!$AF49*'PART PEF2022'!$L$20</f>
        <v>278068.98322958697</v>
      </c>
      <c r="W48" s="5">
        <f>+'COEF Art 14 F I'!$AF49*'PART PEF2022'!$L$21</f>
        <v>4360.5269251696091</v>
      </c>
      <c r="X48" s="5">
        <f>+'COEF Art 14 F I'!$AF49*'PART PEF2022'!$L$22</f>
        <v>88345.398545929827</v>
      </c>
      <c r="Y48" s="5">
        <f>+'COEF Art 14 F I'!$AF49*'PART PEF2022'!$L$23</f>
        <v>65712.592152955403</v>
      </c>
      <c r="Z48" s="5">
        <f>+'COEF Art 14 F I'!$AF49*'PART PEF2022'!$L$24</f>
        <v>2157.6032821205408</v>
      </c>
      <c r="AA48" s="260">
        <f t="shared" si="13"/>
        <v>2065008.4063104512</v>
      </c>
      <c r="AB48" s="261">
        <f t="shared" si="14"/>
        <v>15420306.061310451</v>
      </c>
    </row>
    <row r="49" spans="1:28" ht="12.75" customHeight="1">
      <c r="A49" s="4" t="s">
        <v>29</v>
      </c>
      <c r="B49" s="5">
        <v>60965138.740000002</v>
      </c>
      <c r="C49" s="132">
        <v>8326116.3899999997</v>
      </c>
      <c r="D49" s="132">
        <v>2047205.11</v>
      </c>
      <c r="E49" s="132">
        <v>3451075.42</v>
      </c>
      <c r="F49" s="132">
        <v>1697301.61</v>
      </c>
      <c r="G49" s="132">
        <v>363733.69</v>
      </c>
      <c r="H49" s="265">
        <f t="shared" si="0"/>
        <v>9.2720853114895193E-3</v>
      </c>
      <c r="I49" s="132">
        <f t="shared" si="1"/>
        <v>30482569.370000001</v>
      </c>
      <c r="J49" s="265">
        <f t="shared" si="2"/>
        <v>9.2720853158560733E-3</v>
      </c>
      <c r="K49" s="132">
        <f t="shared" si="3"/>
        <v>4163058.1949999998</v>
      </c>
      <c r="L49" s="265">
        <f t="shared" si="4"/>
        <v>9.2720853150187691E-3</v>
      </c>
      <c r="M49" s="132">
        <f t="shared" si="5"/>
        <v>1023602.5550000001</v>
      </c>
      <c r="N49" s="265">
        <f t="shared" si="6"/>
        <v>9.2720853128843133E-3</v>
      </c>
      <c r="O49" s="132">
        <f t="shared" si="7"/>
        <v>1725537.71</v>
      </c>
      <c r="P49" s="265">
        <f t="shared" si="8"/>
        <v>9.2720853308383075E-3</v>
      </c>
      <c r="Q49" s="132">
        <f t="shared" si="9"/>
        <v>848650.80500000005</v>
      </c>
      <c r="R49" s="265">
        <f t="shared" si="10"/>
        <v>9.2720854309013018E-3</v>
      </c>
      <c r="S49" s="132">
        <f t="shared" si="11"/>
        <v>181866.845</v>
      </c>
      <c r="T49" s="257">
        <f t="shared" si="12"/>
        <v>38425285.479999997</v>
      </c>
      <c r="U49" s="5">
        <f>+'COEF Art 14 F I'!$AF50*'PART PEF2022'!$L$19</f>
        <v>4298427.0370957945</v>
      </c>
      <c r="V49" s="5">
        <f>+'COEF Art 14 F I'!$AF50*'PART PEF2022'!$L$20</f>
        <v>734927.57374293602</v>
      </c>
      <c r="W49" s="5">
        <f>+'COEF Art 14 F I'!$AF50*'PART PEF2022'!$L$21</f>
        <v>11524.735467204975</v>
      </c>
      <c r="X49" s="5">
        <f>+'COEF Art 14 F I'!$AF50*'PART PEF2022'!$L$22</f>
        <v>233494.10873022728</v>
      </c>
      <c r="Y49" s="5">
        <f>+'COEF Art 14 F I'!$AF50*'PART PEF2022'!$L$23</f>
        <v>173676.31353352629</v>
      </c>
      <c r="Z49" s="5">
        <f>+'COEF Art 14 F I'!$AF50*'PART PEF2022'!$L$24</f>
        <v>5702.4775895966441</v>
      </c>
      <c r="AA49" s="260">
        <f t="shared" si="13"/>
        <v>5457752.2461592862</v>
      </c>
      <c r="AB49" s="261">
        <f t="shared" si="14"/>
        <v>43883037.726159282</v>
      </c>
    </row>
    <row r="50" spans="1:28" ht="12.75" customHeight="1">
      <c r="A50" s="4" t="s">
        <v>30</v>
      </c>
      <c r="B50" s="5">
        <v>52786864.539999999</v>
      </c>
      <c r="C50" s="132">
        <v>7209195.0700000003</v>
      </c>
      <c r="D50" s="132">
        <v>1772579.23</v>
      </c>
      <c r="E50" s="132">
        <v>2988124.93</v>
      </c>
      <c r="F50" s="132">
        <v>1469614.14</v>
      </c>
      <c r="G50" s="132">
        <v>314940</v>
      </c>
      <c r="H50" s="265">
        <f t="shared" si="0"/>
        <v>8.0282653571620653E-3</v>
      </c>
      <c r="I50" s="132">
        <f t="shared" si="1"/>
        <v>26393432.27</v>
      </c>
      <c r="J50" s="265">
        <f t="shared" si="2"/>
        <v>8.0282653540577047E-3</v>
      </c>
      <c r="K50" s="132">
        <f t="shared" si="3"/>
        <v>3604597.5350000001</v>
      </c>
      <c r="L50" s="265">
        <f t="shared" si="4"/>
        <v>8.0282653496259963E-3</v>
      </c>
      <c r="M50" s="132">
        <f t="shared" si="5"/>
        <v>886289.61499999999</v>
      </c>
      <c r="N50" s="265">
        <f t="shared" si="6"/>
        <v>8.0282653679346339E-3</v>
      </c>
      <c r="O50" s="132">
        <f t="shared" si="7"/>
        <v>1494062.4650000001</v>
      </c>
      <c r="P50" s="265">
        <f t="shared" si="8"/>
        <v>8.0282653531958612E-3</v>
      </c>
      <c r="Q50" s="132">
        <f t="shared" si="9"/>
        <v>734807.07</v>
      </c>
      <c r="R50" s="265">
        <f t="shared" si="10"/>
        <v>8.0282653652678036E-3</v>
      </c>
      <c r="S50" s="132">
        <f t="shared" si="11"/>
        <v>157470</v>
      </c>
      <c r="T50" s="257">
        <f t="shared" si="12"/>
        <v>33270658.954999998</v>
      </c>
      <c r="U50" s="5">
        <f>+'COEF Art 14 F I'!$AF51*'PART PEF2022'!$L$19</f>
        <v>8828310.763528958</v>
      </c>
      <c r="V50" s="5">
        <f>+'COEF Art 14 F I'!$AF51*'PART PEF2022'!$L$20</f>
        <v>1509428.6709290466</v>
      </c>
      <c r="W50" s="5">
        <f>+'COEF Art 14 F I'!$AF51*'PART PEF2022'!$L$21</f>
        <v>23670.041457931151</v>
      </c>
      <c r="X50" s="5">
        <f>+'COEF Art 14 F I'!$AF51*'PART PEF2022'!$L$22</f>
        <v>479561.13609326503</v>
      </c>
      <c r="Y50" s="5">
        <f>+'COEF Art 14 F I'!$AF51*'PART PEF2022'!$L$23</f>
        <v>356704.54678090883</v>
      </c>
      <c r="Z50" s="5">
        <f>+'COEF Art 14 F I'!$AF51*'PART PEF2022'!$L$24</f>
        <v>11712.015546280581</v>
      </c>
      <c r="AA50" s="260">
        <f t="shared" si="13"/>
        <v>11209387.174336389</v>
      </c>
      <c r="AB50" s="261">
        <f t="shared" si="14"/>
        <v>44480046.129336387</v>
      </c>
    </row>
    <row r="51" spans="1:28" ht="12.75" customHeight="1">
      <c r="A51" s="4" t="s">
        <v>144</v>
      </c>
      <c r="B51" s="5">
        <v>474720406.57999998</v>
      </c>
      <c r="C51" s="132">
        <v>64833402.130000003</v>
      </c>
      <c r="D51" s="132">
        <v>15941078.16</v>
      </c>
      <c r="E51" s="132">
        <v>26872667.890000001</v>
      </c>
      <c r="F51" s="132">
        <v>13216466.42</v>
      </c>
      <c r="G51" s="132">
        <v>2832303.94</v>
      </c>
      <c r="H51" s="265">
        <f t="shared" si="0"/>
        <v>7.2199427408614639E-2</v>
      </c>
      <c r="I51" s="132">
        <f t="shared" si="1"/>
        <v>237360203.28999999</v>
      </c>
      <c r="J51" s="265">
        <f t="shared" si="2"/>
        <v>7.2199427405141639E-2</v>
      </c>
      <c r="K51" s="132">
        <f t="shared" si="3"/>
        <v>32416701.065000001</v>
      </c>
      <c r="L51" s="265">
        <f t="shared" si="4"/>
        <v>7.2199427400267871E-2</v>
      </c>
      <c r="M51" s="132">
        <f t="shared" si="5"/>
        <v>7970539.0800000001</v>
      </c>
      <c r="N51" s="265">
        <f t="shared" si="6"/>
        <v>7.2199427406569663E-2</v>
      </c>
      <c r="O51" s="132">
        <f t="shared" si="7"/>
        <v>13436333.945</v>
      </c>
      <c r="P51" s="265">
        <f t="shared" si="8"/>
        <v>7.2199427430225005E-2</v>
      </c>
      <c r="Q51" s="132">
        <f t="shared" si="9"/>
        <v>6608233.21</v>
      </c>
      <c r="R51" s="265">
        <f t="shared" si="10"/>
        <v>7.2199427273174369E-2</v>
      </c>
      <c r="S51" s="132">
        <f t="shared" si="11"/>
        <v>1416151.97</v>
      </c>
      <c r="T51" s="257">
        <f t="shared" si="12"/>
        <v>299208162.56</v>
      </c>
      <c r="U51" s="5">
        <f>+'COEF Art 14 F I'!$AF52*'PART PEF2022'!$L$19</f>
        <v>58191244.780715406</v>
      </c>
      <c r="V51" s="5">
        <f>+'COEF Art 14 F I'!$AF52*'PART PEF2022'!$L$20</f>
        <v>9949302.3775197733</v>
      </c>
      <c r="W51" s="5">
        <f>+'COEF Art 14 F I'!$AF52*'PART PEF2022'!$L$21</f>
        <v>156019.56176467525</v>
      </c>
      <c r="X51" s="5">
        <f>+'COEF Art 14 F I'!$AF52*'PART PEF2022'!$L$22</f>
        <v>3160996.5037712534</v>
      </c>
      <c r="Y51" s="5">
        <f>+'COEF Art 14 F I'!$AF52*'PART PEF2022'!$L$23</f>
        <v>2351195.1665626178</v>
      </c>
      <c r="Z51" s="5">
        <f>+'COEF Art 14 F I'!$AF52*'PART PEF2022'!$L$24</f>
        <v>77199.000101433398</v>
      </c>
      <c r="AA51" s="260">
        <f t="shared" si="13"/>
        <v>73885957.390435159</v>
      </c>
      <c r="AB51" s="261">
        <f t="shared" si="14"/>
        <v>373094119.95043516</v>
      </c>
    </row>
    <row r="52" spans="1:28" ht="12.75" customHeight="1">
      <c r="A52" s="4" t="s">
        <v>145</v>
      </c>
      <c r="B52" s="5">
        <v>917280808.95000005</v>
      </c>
      <c r="C52" s="132">
        <v>125274655.84</v>
      </c>
      <c r="D52" s="132">
        <v>30802225.620000001</v>
      </c>
      <c r="E52" s="132">
        <v>51924842.920000002</v>
      </c>
      <c r="F52" s="132">
        <v>25537581.359999999</v>
      </c>
      <c r="G52" s="132">
        <v>5472733.04</v>
      </c>
      <c r="H52" s="265">
        <f t="shared" si="0"/>
        <v>0.13950769392075887</v>
      </c>
      <c r="I52" s="132">
        <f t="shared" si="1"/>
        <v>458640404.47500002</v>
      </c>
      <c r="J52" s="265">
        <f t="shared" si="2"/>
        <v>0.13950769391814705</v>
      </c>
      <c r="K52" s="132">
        <f t="shared" si="3"/>
        <v>62637327.920000002</v>
      </c>
      <c r="L52" s="265">
        <f t="shared" si="4"/>
        <v>0.13950769390229634</v>
      </c>
      <c r="M52" s="132">
        <f t="shared" si="5"/>
        <v>15401112.810000001</v>
      </c>
      <c r="N52" s="265">
        <f t="shared" si="6"/>
        <v>0.13950769392700119</v>
      </c>
      <c r="O52" s="132">
        <f t="shared" si="7"/>
        <v>25962421.460000001</v>
      </c>
      <c r="P52" s="265">
        <f t="shared" si="8"/>
        <v>0.13950769392903939</v>
      </c>
      <c r="Q52" s="132">
        <f t="shared" si="9"/>
        <v>12768790.68</v>
      </c>
      <c r="R52" s="265">
        <f t="shared" si="10"/>
        <v>0.13950769390483511</v>
      </c>
      <c r="S52" s="132">
        <f t="shared" si="11"/>
        <v>2736366.52</v>
      </c>
      <c r="T52" s="257">
        <f t="shared" si="12"/>
        <v>578146423.86500001</v>
      </c>
      <c r="U52" s="5">
        <f>+'COEF Art 14 F I'!$AF53*'PART PEF2022'!$L$19</f>
        <v>110994578.56723849</v>
      </c>
      <c r="V52" s="5">
        <f>+'COEF Art 14 F I'!$AF53*'PART PEF2022'!$L$20</f>
        <v>18977401.645080511</v>
      </c>
      <c r="W52" s="5">
        <f>+'COEF Art 14 F I'!$AF53*'PART PEF2022'!$L$21</f>
        <v>297593.31616934802</v>
      </c>
      <c r="X52" s="5">
        <f>+'COEF Art 14 F I'!$AF53*'PART PEF2022'!$L$22</f>
        <v>6029317.2299499856</v>
      </c>
      <c r="Y52" s="5">
        <f>+'COEF Art 14 F I'!$AF53*'PART PEF2022'!$L$23</f>
        <v>4484693.8336749813</v>
      </c>
      <c r="Z52" s="5">
        <f>+'COEF Art 14 F I'!$AF53*'PART PEF2022'!$L$24</f>
        <v>147250.16648742426</v>
      </c>
      <c r="AA52" s="260">
        <f t="shared" si="13"/>
        <v>140930834.75860074</v>
      </c>
      <c r="AB52" s="261">
        <f t="shared" si="14"/>
        <v>719077258.62360072</v>
      </c>
    </row>
    <row r="53" spans="1:28" s="11" customFormat="1" ht="12.75" customHeight="1">
      <c r="A53" s="4" t="s">
        <v>31</v>
      </c>
      <c r="B53" s="5">
        <v>247174909.66</v>
      </c>
      <c r="C53" s="132">
        <v>33757112.799999997</v>
      </c>
      <c r="D53" s="132">
        <v>8300116.2400000002</v>
      </c>
      <c r="E53" s="132">
        <v>13991918.539999999</v>
      </c>
      <c r="F53" s="132">
        <v>6881479.8099999996</v>
      </c>
      <c r="G53" s="132">
        <v>1474709.03</v>
      </c>
      <c r="H53" s="265">
        <f t="shared" si="0"/>
        <v>3.7592415872311269E-2</v>
      </c>
      <c r="I53" s="132">
        <f t="shared" si="1"/>
        <v>123587454.83</v>
      </c>
      <c r="J53" s="265">
        <f t="shared" si="2"/>
        <v>3.7592415868039179E-2</v>
      </c>
      <c r="K53" s="132">
        <f t="shared" si="3"/>
        <v>16878556.399999999</v>
      </c>
      <c r="L53" s="265">
        <f t="shared" si="4"/>
        <v>3.7592415887362063E-2</v>
      </c>
      <c r="M53" s="132">
        <f t="shared" si="5"/>
        <v>4150058.12</v>
      </c>
      <c r="N53" s="265">
        <f t="shared" si="6"/>
        <v>3.7592415871864002E-2</v>
      </c>
      <c r="O53" s="132">
        <f t="shared" si="7"/>
        <v>6995959.2699999996</v>
      </c>
      <c r="P53" s="265">
        <f t="shared" si="8"/>
        <v>3.7592415882266778E-2</v>
      </c>
      <c r="Q53" s="132">
        <f t="shared" si="9"/>
        <v>3440739.9049999998</v>
      </c>
      <c r="R53" s="265">
        <f t="shared" si="10"/>
        <v>3.7592415791568801E-2</v>
      </c>
      <c r="S53" s="132">
        <f t="shared" si="11"/>
        <v>737354.51500000001</v>
      </c>
      <c r="T53" s="257">
        <f t="shared" si="12"/>
        <v>155790123.03999999</v>
      </c>
      <c r="U53" s="5">
        <f>+'COEF Art 14 F I'!$AF54*'PART PEF2022'!$L$19</f>
        <v>31148847.00836198</v>
      </c>
      <c r="V53" s="5">
        <f>+'COEF Art 14 F I'!$AF54*'PART PEF2022'!$L$20</f>
        <v>5325703.1837889049</v>
      </c>
      <c r="W53" s="5">
        <f>+'COEF Art 14 F I'!$AF54*'PART PEF2022'!$L$21</f>
        <v>83514.787800691629</v>
      </c>
      <c r="X53" s="5">
        <f>+'COEF Art 14 F I'!$AF54*'PART PEF2022'!$L$22</f>
        <v>1692031.1098512197</v>
      </c>
      <c r="Y53" s="5">
        <f>+'COEF Art 14 F I'!$AF54*'PART PEF2022'!$L$23</f>
        <v>1258557.3449415178</v>
      </c>
      <c r="Z53" s="5">
        <f>+'COEF Art 14 F I'!$AF54*'PART PEF2022'!$L$24</f>
        <v>41323.39585481723</v>
      </c>
      <c r="AA53" s="260">
        <f t="shared" si="13"/>
        <v>39549976.830599129</v>
      </c>
      <c r="AB53" s="261">
        <f t="shared" si="14"/>
        <v>195340099.87059912</v>
      </c>
    </row>
    <row r="54" spans="1:28" s="11" customFormat="1" ht="12.75" customHeight="1">
      <c r="A54" s="4" t="s">
        <v>32</v>
      </c>
      <c r="B54" s="5">
        <v>79956792.879999995</v>
      </c>
      <c r="C54" s="132">
        <v>10919840.050000001</v>
      </c>
      <c r="D54" s="132">
        <v>2684943.53</v>
      </c>
      <c r="E54" s="132">
        <v>4526142.78</v>
      </c>
      <c r="F54" s="132">
        <v>2226039.27</v>
      </c>
      <c r="G54" s="132">
        <v>477042.77</v>
      </c>
      <c r="H54" s="265">
        <f t="shared" si="0"/>
        <v>1.2160494015738833E-2</v>
      </c>
      <c r="I54" s="132">
        <f t="shared" si="1"/>
        <v>39978396.439999998</v>
      </c>
      <c r="J54" s="265">
        <f t="shared" si="2"/>
        <v>1.2160494021042871E-2</v>
      </c>
      <c r="K54" s="132">
        <f t="shared" si="3"/>
        <v>5459920.0250000004</v>
      </c>
      <c r="L54" s="265">
        <f t="shared" si="4"/>
        <v>1.2160494009399796E-2</v>
      </c>
      <c r="M54" s="132">
        <f t="shared" si="5"/>
        <v>1342471.7649999999</v>
      </c>
      <c r="N54" s="265">
        <f t="shared" si="6"/>
        <v>1.2160494016226217E-2</v>
      </c>
      <c r="O54" s="132">
        <f t="shared" si="7"/>
        <v>2263071.39</v>
      </c>
      <c r="P54" s="265">
        <f t="shared" si="8"/>
        <v>1.2160494009804783E-2</v>
      </c>
      <c r="Q54" s="132">
        <f t="shared" si="9"/>
        <v>1113019.635</v>
      </c>
      <c r="R54" s="265">
        <f t="shared" si="10"/>
        <v>1.2160493897702466E-2</v>
      </c>
      <c r="S54" s="132">
        <f t="shared" si="11"/>
        <v>238521.38500000001</v>
      </c>
      <c r="T54" s="257">
        <f t="shared" si="12"/>
        <v>50395400.639999993</v>
      </c>
      <c r="U54" s="5">
        <f>+'COEF Art 14 F I'!$AF55*'PART PEF2022'!$L$19</f>
        <v>13808906.554669961</v>
      </c>
      <c r="V54" s="5">
        <f>+'COEF Art 14 F I'!$AF55*'PART PEF2022'!$L$20</f>
        <v>2360990.6839603642</v>
      </c>
      <c r="W54" s="5">
        <f>+'COEF Art 14 F I'!$AF55*'PART PEF2022'!$L$21</f>
        <v>37023.774920569274</v>
      </c>
      <c r="X54" s="5">
        <f>+'COEF Art 14 F I'!$AF55*'PART PEF2022'!$L$22</f>
        <v>750111.21526448743</v>
      </c>
      <c r="Y54" s="5">
        <f>+'COEF Art 14 F I'!$AF55*'PART PEF2022'!$L$23</f>
        <v>557943.62999456876</v>
      </c>
      <c r="Z54" s="5">
        <f>+'COEF Art 14 F I'!$AF55*'PART PEF2022'!$L$24</f>
        <v>18319.487450935823</v>
      </c>
      <c r="AA54" s="260">
        <f t="shared" si="13"/>
        <v>17533295.346260883</v>
      </c>
      <c r="AB54" s="261">
        <f t="shared" si="14"/>
        <v>67928695.986260876</v>
      </c>
    </row>
    <row r="55" spans="1:28" ht="12.75" customHeight="1">
      <c r="A55" s="4" t="s">
        <v>33</v>
      </c>
      <c r="B55" s="5">
        <v>16102991.52</v>
      </c>
      <c r="C55" s="132">
        <v>2199213.92</v>
      </c>
      <c r="D55" s="132">
        <v>540737.32999999996</v>
      </c>
      <c r="E55" s="132">
        <v>911547.8</v>
      </c>
      <c r="F55" s="132">
        <v>448315.77</v>
      </c>
      <c r="G55" s="132">
        <v>96074.59</v>
      </c>
      <c r="H55" s="265">
        <f t="shared" si="0"/>
        <v>2.4490768696581217E-3</v>
      </c>
      <c r="I55" s="132">
        <f t="shared" si="1"/>
        <v>8051495.7599999998</v>
      </c>
      <c r="J55" s="265">
        <f t="shared" si="2"/>
        <v>2.449076873168509E-3</v>
      </c>
      <c r="K55" s="132">
        <f t="shared" si="3"/>
        <v>1099606.96</v>
      </c>
      <c r="L55" s="265">
        <f t="shared" si="4"/>
        <v>2.4490768571672123E-3</v>
      </c>
      <c r="M55" s="132">
        <f t="shared" si="5"/>
        <v>270368.66499999998</v>
      </c>
      <c r="N55" s="265">
        <f t="shared" si="6"/>
        <v>2.4490768643856552E-3</v>
      </c>
      <c r="O55" s="132">
        <f t="shared" si="7"/>
        <v>455773.9</v>
      </c>
      <c r="P55" s="265">
        <f t="shared" si="8"/>
        <v>2.4490768465131431E-3</v>
      </c>
      <c r="Q55" s="132">
        <f t="shared" si="9"/>
        <v>224157.88500000001</v>
      </c>
      <c r="R55" s="265">
        <f t="shared" si="10"/>
        <v>2.4490769777713354E-3</v>
      </c>
      <c r="S55" s="132">
        <f t="shared" si="11"/>
        <v>48037.294999999998</v>
      </c>
      <c r="T55" s="257">
        <f t="shared" si="12"/>
        <v>10149440.464999998</v>
      </c>
      <c r="U55" s="5">
        <f>+'COEF Art 14 F I'!$AF56*'PART PEF2022'!$L$19</f>
        <v>2447587.8611041796</v>
      </c>
      <c r="V55" s="5">
        <f>+'COEF Art 14 F I'!$AF56*'PART PEF2022'!$L$20</f>
        <v>418478.61851792765</v>
      </c>
      <c r="W55" s="5">
        <f>+'COEF Art 14 F I'!$AF56*'PART PEF2022'!$L$21</f>
        <v>6562.3546447414246</v>
      </c>
      <c r="X55" s="5">
        <f>+'COEF Art 14 F I'!$AF56*'PART PEF2022'!$L$22</f>
        <v>132954.99521926802</v>
      </c>
      <c r="Y55" s="5">
        <f>+'COEF Art 14 F I'!$AF56*'PART PEF2022'!$L$23</f>
        <v>98893.858869171498</v>
      </c>
      <c r="Z55" s="5">
        <f>+'COEF Art 14 F I'!$AF56*'PART PEF2022'!$L$24</f>
        <v>3247.074989539788</v>
      </c>
      <c r="AA55" s="260">
        <f t="shared" si="13"/>
        <v>3107724.763344828</v>
      </c>
      <c r="AB55" s="261">
        <f t="shared" si="14"/>
        <v>13257165.228344826</v>
      </c>
    </row>
    <row r="56" spans="1:28" ht="12.75" customHeight="1">
      <c r="A56" s="4" t="s">
        <v>34</v>
      </c>
      <c r="B56" s="5">
        <v>21809438.43</v>
      </c>
      <c r="C56" s="132">
        <v>2978553.42</v>
      </c>
      <c r="D56" s="132">
        <v>732359.42</v>
      </c>
      <c r="E56" s="132">
        <v>1234574.68</v>
      </c>
      <c r="F56" s="132">
        <v>607186.26</v>
      </c>
      <c r="G56" s="132">
        <v>130120.71</v>
      </c>
      <c r="H56" s="265">
        <f t="shared" si="0"/>
        <v>3.3169607729599013E-3</v>
      </c>
      <c r="I56" s="132">
        <f t="shared" si="1"/>
        <v>10904719.215</v>
      </c>
      <c r="J56" s="265">
        <f t="shared" si="2"/>
        <v>3.316960769518487E-3</v>
      </c>
      <c r="K56" s="132">
        <f t="shared" si="3"/>
        <v>1489276.71</v>
      </c>
      <c r="L56" s="265">
        <f t="shared" si="4"/>
        <v>3.31696076290942E-3</v>
      </c>
      <c r="M56" s="132">
        <f t="shared" si="5"/>
        <v>366179.71</v>
      </c>
      <c r="N56" s="265">
        <f t="shared" si="6"/>
        <v>3.3169607629400496E-3</v>
      </c>
      <c r="O56" s="132">
        <f t="shared" si="7"/>
        <v>617287.34</v>
      </c>
      <c r="P56" s="265">
        <f t="shared" si="8"/>
        <v>3.3169607459646341E-3</v>
      </c>
      <c r="Q56" s="132">
        <f t="shared" si="9"/>
        <v>303593.13</v>
      </c>
      <c r="R56" s="265">
        <f t="shared" si="10"/>
        <v>3.3169606572587031E-3</v>
      </c>
      <c r="S56" s="132">
        <f t="shared" si="11"/>
        <v>65060.355000000003</v>
      </c>
      <c r="T56" s="257">
        <f t="shared" si="12"/>
        <v>13746116.460000003</v>
      </c>
      <c r="U56" s="5">
        <f>+'COEF Art 14 F I'!$AF57*'PART PEF2022'!$L$19</f>
        <v>2090630.6233089862</v>
      </c>
      <c r="V56" s="5">
        <f>+'COEF Art 14 F I'!$AF57*'PART PEF2022'!$L$20</f>
        <v>357447.52169138979</v>
      </c>
      <c r="W56" s="5">
        <f>+'COEF Art 14 F I'!$AF57*'PART PEF2022'!$L$21</f>
        <v>5605.2980974996044</v>
      </c>
      <c r="X56" s="5">
        <f>+'COEF Art 14 F I'!$AF57*'PART PEF2022'!$L$22</f>
        <v>113564.78308480646</v>
      </c>
      <c r="Y56" s="5">
        <f>+'COEF Art 14 F I'!$AF57*'PART PEF2022'!$L$23</f>
        <v>84471.137112036347</v>
      </c>
      <c r="Z56" s="5">
        <f>+'COEF Art 14 F I'!$AF57*'PART PEF2022'!$L$24</f>
        <v>2773.5202144082059</v>
      </c>
      <c r="AA56" s="260">
        <f t="shared" si="13"/>
        <v>2654492.8835091265</v>
      </c>
      <c r="AB56" s="261">
        <f t="shared" si="14"/>
        <v>16400609.34350913</v>
      </c>
    </row>
    <row r="57" spans="1:28" s="124" customFormat="1" ht="16.5" customHeight="1" thickBot="1">
      <c r="A57" s="6" t="s">
        <v>35</v>
      </c>
      <c r="B57" s="7">
        <f>SUM(B6:B56)</f>
        <v>6575127028.2700005</v>
      </c>
      <c r="C57" s="7">
        <f t="shared" ref="C57:T57" si="15">SUM(C6:C56)</f>
        <v>897976680.14999986</v>
      </c>
      <c r="D57" s="7">
        <f t="shared" si="15"/>
        <v>220792307.28000006</v>
      </c>
      <c r="E57" s="7">
        <f t="shared" si="15"/>
        <v>372200568.00000006</v>
      </c>
      <c r="F57" s="7">
        <f t="shared" si="15"/>
        <v>183055003.20999998</v>
      </c>
      <c r="G57" s="7">
        <f t="shared" si="15"/>
        <v>39228897.610000014</v>
      </c>
      <c r="H57" s="7">
        <f t="shared" si="15"/>
        <v>1</v>
      </c>
      <c r="I57" s="7">
        <f t="shared" si="15"/>
        <v>3287563514.1350002</v>
      </c>
      <c r="J57" s="7">
        <f t="shared" si="15"/>
        <v>1.0000000000000002</v>
      </c>
      <c r="K57" s="7">
        <f t="shared" si="15"/>
        <v>448988340.07499993</v>
      </c>
      <c r="L57" s="7">
        <f t="shared" si="15"/>
        <v>0.99999999999999978</v>
      </c>
      <c r="M57" s="7">
        <f t="shared" si="15"/>
        <v>110396153.64000003</v>
      </c>
      <c r="N57" s="7">
        <f t="shared" si="15"/>
        <v>0.99999999999999967</v>
      </c>
      <c r="O57" s="7">
        <f t="shared" si="15"/>
        <v>186100284.00000003</v>
      </c>
      <c r="P57" s="7">
        <f t="shared" si="15"/>
        <v>1.0000000000000002</v>
      </c>
      <c r="Q57" s="7">
        <f t="shared" si="15"/>
        <v>91527501.604999989</v>
      </c>
      <c r="R57" s="7">
        <f t="shared" si="15"/>
        <v>0.99999999999999956</v>
      </c>
      <c r="S57" s="7">
        <f t="shared" si="15"/>
        <v>19614448.805000007</v>
      </c>
      <c r="T57" s="7">
        <f t="shared" si="15"/>
        <v>4144190242.2599998</v>
      </c>
      <c r="U57" s="7">
        <f>SUM(U6:U56)</f>
        <v>869359515.91625202</v>
      </c>
      <c r="V57" s="7">
        <f t="shared" ref="V57:AA57" si="16">SUM(V6:V56)</f>
        <v>148639554.47626823</v>
      </c>
      <c r="W57" s="7">
        <f t="shared" si="16"/>
        <v>2330884.8470303565</v>
      </c>
      <c r="X57" s="7">
        <f t="shared" si="16"/>
        <v>47224327.313964665</v>
      </c>
      <c r="Y57" s="7">
        <f t="shared" si="16"/>
        <v>35126141.390000008</v>
      </c>
      <c r="Z57" s="7">
        <f t="shared" si="16"/>
        <v>1153329.6050000007</v>
      </c>
      <c r="AA57" s="7">
        <f t="shared" si="16"/>
        <v>1103833753.5485153</v>
      </c>
      <c r="AB57" s="233">
        <f>SUM(AB6:AB56)</f>
        <v>5248023995.8085136</v>
      </c>
    </row>
    <row r="58" spans="1:28" ht="15" thickTop="1">
      <c r="U58" s="125"/>
      <c r="V58" s="126"/>
      <c r="W58" s="126"/>
      <c r="X58" s="126"/>
      <c r="Y58" s="127"/>
      <c r="Z58" s="126"/>
      <c r="AA58" s="126"/>
      <c r="AB58" s="128"/>
    </row>
    <row r="59" spans="1:28">
      <c r="A59" s="19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129"/>
    </row>
    <row r="60" spans="1:28">
      <c r="A60" s="19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130"/>
    </row>
    <row r="64" spans="1:28">
      <c r="X64" s="131"/>
    </row>
  </sheetData>
  <mergeCells count="5">
    <mergeCell ref="AB3:AB4"/>
    <mergeCell ref="B3:T3"/>
    <mergeCell ref="U3:AA3"/>
    <mergeCell ref="A1:AB1"/>
    <mergeCell ref="A3:A4"/>
  </mergeCells>
  <conditionalFormatting sqref="AA7:AA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0" orientation="landscape" horizontalDpi="300" verticalDpi="300" r:id="rId1"/>
  <headerFooter alignWithMargins="0"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G7" sqref="G7:G57"/>
    </sheetView>
  </sheetViews>
  <sheetFormatPr baseColWidth="10" defaultColWidth="9.7109375" defaultRowHeight="12.75"/>
  <cols>
    <col min="1" max="1" width="28.7109375" style="13" customWidth="1"/>
    <col min="2" max="2" width="12.42578125" style="13" customWidth="1"/>
    <col min="3" max="3" width="14.140625" style="53" customWidth="1"/>
    <col min="4" max="4" width="17.28515625" style="13" customWidth="1"/>
    <col min="5" max="5" width="15.7109375" style="53" customWidth="1"/>
    <col min="6" max="6" width="2" style="11" customWidth="1"/>
    <col min="7" max="7" width="16.140625" style="53" customWidth="1"/>
    <col min="8" max="8" width="2" style="53" customWidth="1"/>
    <col min="9" max="11" width="18.42578125" style="13" customWidth="1"/>
    <col min="12" max="12" width="15.7109375" style="13" customWidth="1"/>
    <col min="13" max="13" width="15.7109375" style="53" customWidth="1"/>
    <col min="14" max="16384" width="9.7109375" style="13"/>
  </cols>
  <sheetData>
    <row r="1" spans="1:13" s="68" customFormat="1" ht="51" customHeight="1">
      <c r="A1" s="329" t="s">
        <v>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3" spans="1:13" ht="37.5" customHeight="1" thickBot="1">
      <c r="B3" s="331" t="s">
        <v>74</v>
      </c>
      <c r="C3" s="332"/>
      <c r="D3" s="333" t="s">
        <v>76</v>
      </c>
      <c r="E3" s="333"/>
      <c r="G3" s="84" t="s">
        <v>75</v>
      </c>
      <c r="H3" s="84"/>
    </row>
    <row r="4" spans="1:13" ht="39" customHeight="1" thickBot="1">
      <c r="A4" s="8" t="s">
        <v>0</v>
      </c>
      <c r="B4" s="8" t="s">
        <v>150</v>
      </c>
      <c r="C4" s="85" t="s">
        <v>62</v>
      </c>
      <c r="D4" s="58" t="s">
        <v>300</v>
      </c>
      <c r="E4" s="85" t="s">
        <v>63</v>
      </c>
      <c r="G4" s="85" t="s">
        <v>69</v>
      </c>
      <c r="H4" s="186"/>
      <c r="I4" s="92" t="s">
        <v>66</v>
      </c>
      <c r="J4" s="92" t="s">
        <v>67</v>
      </c>
      <c r="K4" s="92" t="s">
        <v>68</v>
      </c>
      <c r="L4" s="92" t="s">
        <v>97</v>
      </c>
      <c r="M4" s="94" t="s">
        <v>61</v>
      </c>
    </row>
    <row r="5" spans="1:13" s="16" customFormat="1" ht="11.25">
      <c r="A5" s="59"/>
      <c r="B5" s="71" t="s">
        <v>40</v>
      </c>
      <c r="C5" s="83" t="s">
        <v>49</v>
      </c>
      <c r="D5" s="60" t="s">
        <v>39</v>
      </c>
      <c r="E5" s="83" t="s">
        <v>50</v>
      </c>
      <c r="F5" s="15"/>
      <c r="G5" s="74" t="s">
        <v>46</v>
      </c>
      <c r="H5" s="74"/>
      <c r="I5" s="95">
        <f>+L5*0.35</f>
        <v>26101766.759090908</v>
      </c>
      <c r="J5" s="95">
        <f>+L5*0.35</f>
        <v>26101766.759090908</v>
      </c>
      <c r="K5" s="95">
        <f>+L5*0.3</f>
        <v>22372942.936363634</v>
      </c>
      <c r="L5" s="95">
        <f>+'PART PEF2022'!I27</f>
        <v>74576476.454545453</v>
      </c>
      <c r="M5" s="96"/>
    </row>
    <row r="6" spans="1:13" s="23" customFormat="1" ht="23.25" customHeight="1" thickBot="1">
      <c r="A6" s="17"/>
      <c r="B6" s="17"/>
      <c r="C6" s="61"/>
      <c r="D6" s="62"/>
      <c r="E6" s="63"/>
      <c r="F6" s="18"/>
      <c r="G6" s="20"/>
      <c r="H6" s="20"/>
      <c r="I6" s="95" t="s">
        <v>64</v>
      </c>
      <c r="J6" s="95" t="s">
        <v>45</v>
      </c>
      <c r="K6" s="95" t="s">
        <v>65</v>
      </c>
      <c r="L6" s="97" t="s">
        <v>77</v>
      </c>
      <c r="M6" s="98" t="s">
        <v>47</v>
      </c>
    </row>
    <row r="7" spans="1:13" ht="13.5" thickTop="1">
      <c r="A7" s="2" t="s">
        <v>1</v>
      </c>
      <c r="B7" s="99">
        <v>2974</v>
      </c>
      <c r="C7" s="86">
        <f t="shared" ref="C7:C57" si="0">+B7/$B$58</f>
        <v>5.141377508841821E-4</v>
      </c>
      <c r="D7" s="64">
        <v>2926</v>
      </c>
      <c r="E7" s="86">
        <f t="shared" ref="E7:E58" si="1">(D7/D$58)</f>
        <v>5.1460739289975466E-4</v>
      </c>
      <c r="G7" s="100">
        <f>+'COEF Art 14 F I'!AF7</f>
        <v>7.1295357892648661E-4</v>
      </c>
      <c r="H7" s="187"/>
      <c r="I7" s="101">
        <f t="shared" ref="I7:I38" si="2">+C7*I$5</f>
        <v>13419.903655622507</v>
      </c>
      <c r="J7" s="102">
        <f t="shared" ref="J7:J38" si="3">+E7*J$5</f>
        <v>13432.162141973251</v>
      </c>
      <c r="K7" s="102">
        <f t="shared" ref="K7:K38" si="4">+G7*K$5</f>
        <v>15950.86973759851</v>
      </c>
      <c r="L7" s="102">
        <f>SUM(I7:K7)</f>
        <v>42802.935535194265</v>
      </c>
      <c r="M7" s="103">
        <f>+L7/L$58</f>
        <v>5.7394687400232362E-4</v>
      </c>
    </row>
    <row r="8" spans="1:13">
      <c r="A8" s="4" t="s">
        <v>2</v>
      </c>
      <c r="B8" s="104">
        <v>3382</v>
      </c>
      <c r="C8" s="87">
        <f t="shared" si="0"/>
        <v>5.8467177992276519E-4</v>
      </c>
      <c r="D8" s="65">
        <v>2595</v>
      </c>
      <c r="E8" s="87">
        <f t="shared" si="1"/>
        <v>4.5639309110555819E-4</v>
      </c>
      <c r="G8" s="105">
        <f>+'COEF Art 14 F I'!AF8</f>
        <v>1.2956199455647801E-3</v>
      </c>
      <c r="H8" s="187"/>
      <c r="I8" s="106">
        <f t="shared" si="2"/>
        <v>15260.966430166547</v>
      </c>
      <c r="J8" s="107">
        <f t="shared" si="3"/>
        <v>11912.666014497807</v>
      </c>
      <c r="K8" s="107">
        <f t="shared" si="4"/>
        <v>28986.831109335384</v>
      </c>
      <c r="L8" s="107">
        <f t="shared" ref="L8:L57" si="5">SUM(I8:K8)</f>
        <v>56160.46355399974</v>
      </c>
      <c r="M8" s="108">
        <f t="shared" ref="M8:M57" si="6">+L8/L$58</f>
        <v>7.5305868852934706E-4</v>
      </c>
    </row>
    <row r="9" spans="1:13">
      <c r="A9" s="4" t="s">
        <v>146</v>
      </c>
      <c r="B9" s="104">
        <v>1407</v>
      </c>
      <c r="C9" s="87">
        <f t="shared" si="0"/>
        <v>2.4323867366981983E-4</v>
      </c>
      <c r="D9" s="65">
        <v>1535</v>
      </c>
      <c r="E9" s="87">
        <f t="shared" si="1"/>
        <v>2.6996662614529166E-4</v>
      </c>
      <c r="G9" s="105">
        <f>+'COEF Art 14 F I'!AF9</f>
        <v>1.5984173605863578E-3</v>
      </c>
      <c r="H9" s="187"/>
      <c r="I9" s="106">
        <f t="shared" si="2"/>
        <v>6348.9591269202638</v>
      </c>
      <c r="J9" s="107">
        <f t="shared" si="3"/>
        <v>7046.605908383096</v>
      </c>
      <c r="K9" s="107">
        <f t="shared" si="4"/>
        <v>35761.300396891558</v>
      </c>
      <c r="L9" s="107">
        <f t="shared" si="5"/>
        <v>49156.865432194914</v>
      </c>
      <c r="M9" s="108">
        <f t="shared" si="6"/>
        <v>6.5914706311119618E-4</v>
      </c>
    </row>
    <row r="10" spans="1:13" ht="13.5" customHeight="1">
      <c r="A10" s="4" t="s">
        <v>3</v>
      </c>
      <c r="B10" s="104">
        <v>35289</v>
      </c>
      <c r="C10" s="87">
        <f t="shared" si="0"/>
        <v>6.1006748792709828E-3</v>
      </c>
      <c r="D10" s="65">
        <v>38797</v>
      </c>
      <c r="E10" s="87">
        <f t="shared" si="1"/>
        <v>6.8233844915693027E-3</v>
      </c>
      <c r="G10" s="105">
        <f>+'COEF Art 14 F I'!AF10</f>
        <v>6.2060238841878832E-3</v>
      </c>
      <c r="H10" s="187"/>
      <c r="I10" s="106">
        <f t="shared" si="2"/>
        <v>159238.39277177627</v>
      </c>
      <c r="J10" s="107">
        <f t="shared" si="3"/>
        <v>178102.39050654005</v>
      </c>
      <c r="K10" s="107">
        <f t="shared" si="4"/>
        <v>138847.0182226453</v>
      </c>
      <c r="L10" s="107">
        <f t="shared" si="5"/>
        <v>476187.80150096165</v>
      </c>
      <c r="M10" s="108">
        <f t="shared" si="6"/>
        <v>6.3852279450504635E-3</v>
      </c>
    </row>
    <row r="11" spans="1:13">
      <c r="A11" s="4" t="s">
        <v>147</v>
      </c>
      <c r="B11" s="104">
        <v>18030</v>
      </c>
      <c r="C11" s="87">
        <f t="shared" si="0"/>
        <v>3.1169817244256232E-3</v>
      </c>
      <c r="D11" s="65">
        <v>20134</v>
      </c>
      <c r="E11" s="87">
        <f t="shared" si="1"/>
        <v>3.5410475901037799E-3</v>
      </c>
      <c r="G11" s="105">
        <f>+'COEF Art 14 F I'!AF11</f>
        <v>5.0854077850968644E-3</v>
      </c>
      <c r="H11" s="187"/>
      <c r="I11" s="106">
        <f t="shared" si="2"/>
        <v>81358.729963306585</v>
      </c>
      <c r="J11" s="107">
        <f t="shared" si="3"/>
        <v>92427.598279729806</v>
      </c>
      <c r="K11" s="107">
        <f t="shared" si="4"/>
        <v>113775.53818411153</v>
      </c>
      <c r="L11" s="107">
        <f t="shared" si="5"/>
        <v>287561.86642714794</v>
      </c>
      <c r="M11" s="108">
        <f t="shared" si="6"/>
        <v>3.8559325956143498E-3</v>
      </c>
    </row>
    <row r="12" spans="1:13">
      <c r="A12" s="4" t="s">
        <v>4</v>
      </c>
      <c r="B12" s="104">
        <v>656464</v>
      </c>
      <c r="C12" s="87">
        <f t="shared" si="0"/>
        <v>0.11348786970290306</v>
      </c>
      <c r="D12" s="65">
        <v>676062</v>
      </c>
      <c r="E12" s="87">
        <f t="shared" si="1"/>
        <v>0.11890174410751672</v>
      </c>
      <c r="G12" s="105">
        <f>+'COEF Art 14 F I'!AF12</f>
        <v>8.4898532567934976E-2</v>
      </c>
      <c r="H12" s="187"/>
      <c r="I12" s="106">
        <f t="shared" si="2"/>
        <v>2962233.9049712755</v>
      </c>
      <c r="J12" s="107">
        <f t="shared" si="3"/>
        <v>3103545.5919435131</v>
      </c>
      <c r="K12" s="107">
        <f t="shared" si="4"/>
        <v>1899430.0245234186</v>
      </c>
      <c r="L12" s="107">
        <f t="shared" si="5"/>
        <v>7965209.5214382075</v>
      </c>
      <c r="M12" s="108">
        <f t="shared" si="6"/>
        <v>0.10680592460402739</v>
      </c>
    </row>
    <row r="13" spans="1:13">
      <c r="A13" s="4" t="s">
        <v>5</v>
      </c>
      <c r="B13" s="104">
        <v>14992</v>
      </c>
      <c r="C13" s="87">
        <f t="shared" si="0"/>
        <v>2.5917798121236242E-3</v>
      </c>
      <c r="D13" s="65">
        <v>18031</v>
      </c>
      <c r="E13" s="87">
        <f t="shared" si="1"/>
        <v>3.1711845185835529E-3</v>
      </c>
      <c r="G13" s="105">
        <f>+'COEF Art 14 F I'!AF13</f>
        <v>4.6651381905335196E-3</v>
      </c>
      <c r="H13" s="187"/>
      <c r="I13" s="106">
        <f t="shared" si="2"/>
        <v>67650.032146971294</v>
      </c>
      <c r="J13" s="107">
        <f t="shared" si="3"/>
        <v>82773.518654107887</v>
      </c>
      <c r="K13" s="107">
        <f t="shared" si="4"/>
        <v>104372.87052705714</v>
      </c>
      <c r="L13" s="107">
        <f t="shared" si="5"/>
        <v>254796.42132813635</v>
      </c>
      <c r="M13" s="108">
        <f t="shared" si="6"/>
        <v>3.4165789729075674E-3</v>
      </c>
    </row>
    <row r="14" spans="1:13">
      <c r="A14" s="4" t="s">
        <v>6</v>
      </c>
      <c r="B14" s="104">
        <v>3661</v>
      </c>
      <c r="C14" s="87">
        <f t="shared" si="0"/>
        <v>6.329046086035611E-4</v>
      </c>
      <c r="D14" s="65">
        <v>4441</v>
      </c>
      <c r="E14" s="87">
        <f t="shared" si="1"/>
        <v>7.8105653857409789E-4</v>
      </c>
      <c r="G14" s="105">
        <f>+'COEF Art 14 F I'!AF14</f>
        <v>1.3526218678822414E-3</v>
      </c>
      <c r="H14" s="187"/>
      <c r="I14" s="106">
        <f t="shared" si="2"/>
        <v>16519.928474523873</v>
      </c>
      <c r="J14" s="107">
        <f t="shared" si="3"/>
        <v>20386.955595523992</v>
      </c>
      <c r="K14" s="107">
        <f t="shared" si="4"/>
        <v>30262.131864606978</v>
      </c>
      <c r="L14" s="107">
        <f t="shared" si="5"/>
        <v>67169.015934654832</v>
      </c>
      <c r="M14" s="108">
        <f t="shared" si="6"/>
        <v>9.0067296187685273E-4</v>
      </c>
    </row>
    <row r="15" spans="1:13">
      <c r="A15" s="4" t="s">
        <v>131</v>
      </c>
      <c r="B15" s="104">
        <v>122337</v>
      </c>
      <c r="C15" s="87">
        <f t="shared" si="0"/>
        <v>2.1149317427679282E-2</v>
      </c>
      <c r="D15" s="65">
        <v>106525</v>
      </c>
      <c r="E15" s="87">
        <f t="shared" si="1"/>
        <v>1.8734980358389049E-2</v>
      </c>
      <c r="G15" s="105">
        <f>+'COEF Art 14 F I'!AF15</f>
        <v>1.3607121172805598E-2</v>
      </c>
      <c r="H15" s="187"/>
      <c r="I15" s="106">
        <f t="shared" si="2"/>
        <v>552034.55061126105</v>
      </c>
      <c r="J15" s="107">
        <f t="shared" si="3"/>
        <v>489016.08755082038</v>
      </c>
      <c r="K15" s="107">
        <f t="shared" si="4"/>
        <v>304431.34552736505</v>
      </c>
      <c r="L15" s="107">
        <f t="shared" si="5"/>
        <v>1345481.9836894465</v>
      </c>
      <c r="M15" s="108">
        <f t="shared" si="6"/>
        <v>1.8041640576965591E-2</v>
      </c>
    </row>
    <row r="16" spans="1:13">
      <c r="A16" s="4" t="s">
        <v>132</v>
      </c>
      <c r="B16" s="104">
        <v>104478</v>
      </c>
      <c r="C16" s="87">
        <f t="shared" si="0"/>
        <v>1.8061897759541888E-2</v>
      </c>
      <c r="D16" s="65">
        <v>48695</v>
      </c>
      <c r="E16" s="87">
        <f t="shared" si="1"/>
        <v>8.5641855766416791E-3</v>
      </c>
      <c r="G16" s="105">
        <f>+'COEF Art 14 F I'!AF16</f>
        <v>9.5268894785996219E-3</v>
      </c>
      <c r="H16" s="187"/>
      <c r="I16" s="106">
        <f t="shared" si="2"/>
        <v>471447.44254610897</v>
      </c>
      <c r="J16" s="107">
        <f t="shared" si="3"/>
        <v>223540.37440307159</v>
      </c>
      <c r="K16" s="107">
        <f t="shared" si="4"/>
        <v>213144.55466575242</v>
      </c>
      <c r="L16" s="107">
        <f t="shared" si="5"/>
        <v>908132.37161493301</v>
      </c>
      <c r="M16" s="108">
        <f t="shared" si="6"/>
        <v>1.2177196011244132E-2</v>
      </c>
    </row>
    <row r="17" spans="1:13">
      <c r="A17" s="4" t="s">
        <v>133</v>
      </c>
      <c r="B17" s="104">
        <v>7340</v>
      </c>
      <c r="C17" s="87">
        <f t="shared" si="0"/>
        <v>1.2689210126058832E-3</v>
      </c>
      <c r="D17" s="65">
        <v>8352</v>
      </c>
      <c r="E17" s="87">
        <f t="shared" si="1"/>
        <v>1.4688998446680623E-3</v>
      </c>
      <c r="G17" s="105">
        <f>+'COEF Art 14 F I'!AF17</f>
        <v>3.5441414214709434E-3</v>
      </c>
      <c r="H17" s="187"/>
      <c r="I17" s="106">
        <f t="shared" si="2"/>
        <v>33121.080306748219</v>
      </c>
      <c r="J17" s="107">
        <f t="shared" si="3"/>
        <v>38340.881137990626</v>
      </c>
      <c r="K17" s="107">
        <f t="shared" si="4"/>
        <v>79292.873780972106</v>
      </c>
      <c r="L17" s="107">
        <f t="shared" si="5"/>
        <v>150754.83522571094</v>
      </c>
      <c r="M17" s="108">
        <f t="shared" si="6"/>
        <v>2.021479726487163E-3</v>
      </c>
    </row>
    <row r="18" spans="1:13">
      <c r="A18" s="4" t="s">
        <v>7</v>
      </c>
      <c r="B18" s="104">
        <v>9930</v>
      </c>
      <c r="C18" s="87">
        <f t="shared" si="0"/>
        <v>1.7166737949831634E-3</v>
      </c>
      <c r="D18" s="65">
        <v>12086</v>
      </c>
      <c r="E18" s="87">
        <f t="shared" si="1"/>
        <v>2.1256134485941333E-3</v>
      </c>
      <c r="G18" s="105">
        <f>+'COEF Art 14 F I'!AF18</f>
        <v>4.6189921505786638E-3</v>
      </c>
      <c r="H18" s="187"/>
      <c r="I18" s="106">
        <f t="shared" si="2"/>
        <v>44808.218998093973</v>
      </c>
      <c r="J18" s="107">
        <f t="shared" si="3"/>
        <v>55482.26645519094</v>
      </c>
      <c r="K18" s="107">
        <f t="shared" si="4"/>
        <v>103340.44780840799</v>
      </c>
      <c r="L18" s="107">
        <f t="shared" si="5"/>
        <v>203630.9332616929</v>
      </c>
      <c r="M18" s="108">
        <f t="shared" si="6"/>
        <v>2.7304981804256523E-3</v>
      </c>
    </row>
    <row r="19" spans="1:13">
      <c r="A19" s="4" t="s">
        <v>134</v>
      </c>
      <c r="B19" s="104">
        <v>68747</v>
      </c>
      <c r="C19" s="87">
        <f t="shared" si="0"/>
        <v>1.1884811015479108E-2</v>
      </c>
      <c r="D19" s="65">
        <v>51865</v>
      </c>
      <c r="E19" s="87">
        <f t="shared" si="1"/>
        <v>9.1217062312870037E-3</v>
      </c>
      <c r="G19" s="105">
        <f>+'COEF Art 14 F I'!AF19</f>
        <v>7.0900563739728561E-3</v>
      </c>
      <c r="H19" s="187"/>
      <c r="I19" s="106">
        <f t="shared" si="2"/>
        <v>310214.56510191003</v>
      </c>
      <c r="J19" s="107">
        <f t="shared" si="3"/>
        <v>238092.64849399953</v>
      </c>
      <c r="K19" s="107">
        <f t="shared" si="4"/>
        <v>158625.42667049597</v>
      </c>
      <c r="L19" s="107">
        <f t="shared" si="5"/>
        <v>706932.64026640553</v>
      </c>
      <c r="M19" s="108">
        <f t="shared" si="6"/>
        <v>9.4792979485599938E-3</v>
      </c>
    </row>
    <row r="20" spans="1:13">
      <c r="A20" s="4" t="s">
        <v>8</v>
      </c>
      <c r="B20" s="104">
        <v>36088</v>
      </c>
      <c r="C20" s="87">
        <f t="shared" si="0"/>
        <v>6.2388040194715413E-3</v>
      </c>
      <c r="D20" s="65">
        <v>38266</v>
      </c>
      <c r="E20" s="87">
        <f t="shared" si="1"/>
        <v>6.7299953850656225E-3</v>
      </c>
      <c r="G20" s="105">
        <f>+'COEF Art 14 F I'!AF20</f>
        <v>1.032839840140695E-2</v>
      </c>
      <c r="H20" s="187"/>
      <c r="I20" s="106">
        <f t="shared" si="2"/>
        <v>162843.80737192501</v>
      </c>
      <c r="J20" s="107">
        <f t="shared" si="3"/>
        <v>175664.76983074108</v>
      </c>
      <c r="K20" s="107">
        <f t="shared" si="4"/>
        <v>231076.66805870706</v>
      </c>
      <c r="L20" s="107">
        <f t="shared" si="5"/>
        <v>569585.24526137311</v>
      </c>
      <c r="M20" s="108">
        <f t="shared" si="6"/>
        <v>7.6375993120100898E-3</v>
      </c>
    </row>
    <row r="21" spans="1:13">
      <c r="A21" s="4" t="s">
        <v>9</v>
      </c>
      <c r="B21" s="104">
        <v>1360</v>
      </c>
      <c r="C21" s="87">
        <f t="shared" si="0"/>
        <v>2.351134301286105E-4</v>
      </c>
      <c r="D21" s="65">
        <v>1874</v>
      </c>
      <c r="E21" s="87">
        <f t="shared" si="1"/>
        <v>3.2958792012786745E-4</v>
      </c>
      <c r="G21" s="105">
        <f>+'COEF Art 14 F I'!AF21</f>
        <v>1.4958202456767217E-3</v>
      </c>
      <c r="H21" s="187"/>
      <c r="I21" s="106">
        <f t="shared" si="2"/>
        <v>6136.8759151468084</v>
      </c>
      <c r="J21" s="107">
        <f t="shared" si="3"/>
        <v>8602.8270177914801</v>
      </c>
      <c r="K21" s="107">
        <f t="shared" si="4"/>
        <v>33465.900999582729</v>
      </c>
      <c r="L21" s="107">
        <f t="shared" si="5"/>
        <v>48205.603932521015</v>
      </c>
      <c r="M21" s="108">
        <f t="shared" si="6"/>
        <v>6.4639154629278365E-4</v>
      </c>
    </row>
    <row r="22" spans="1:13">
      <c r="A22" s="4" t="s">
        <v>135</v>
      </c>
      <c r="B22" s="104">
        <v>3256</v>
      </c>
      <c r="C22" s="87">
        <f t="shared" si="0"/>
        <v>5.6288921213143808E-4</v>
      </c>
      <c r="D22" s="65">
        <v>3314</v>
      </c>
      <c r="E22" s="87">
        <f t="shared" si="1"/>
        <v>5.8284651403615407E-4</v>
      </c>
      <c r="G22" s="105">
        <f>+'COEF Art 14 F I'!AF22</f>
        <v>1.0799251737976551E-3</v>
      </c>
      <c r="H22" s="187"/>
      <c r="I22" s="106">
        <f t="shared" si="2"/>
        <v>14692.402926263241</v>
      </c>
      <c r="J22" s="107">
        <f t="shared" si="3"/>
        <v>15213.323765720899</v>
      </c>
      <c r="K22" s="107">
        <f t="shared" si="4"/>
        <v>24161.104288917519</v>
      </c>
      <c r="L22" s="107">
        <f t="shared" si="5"/>
        <v>54066.830980901665</v>
      </c>
      <c r="M22" s="108">
        <f t="shared" si="6"/>
        <v>7.2498505629795375E-4</v>
      </c>
    </row>
    <row r="23" spans="1:13">
      <c r="A23" s="4" t="s">
        <v>10</v>
      </c>
      <c r="B23" s="104">
        <v>40903</v>
      </c>
      <c r="C23" s="87">
        <f t="shared" si="0"/>
        <v>7.0712092886401146E-3</v>
      </c>
      <c r="D23" s="65">
        <v>45483</v>
      </c>
      <c r="E23" s="87">
        <f t="shared" si="1"/>
        <v>7.999278213007362E-3</v>
      </c>
      <c r="G23" s="105">
        <f>+'COEF Art 14 F I'!AF23</f>
        <v>9.6419371335447566E-3</v>
      </c>
      <c r="H23" s="187"/>
      <c r="I23" s="106">
        <f t="shared" si="2"/>
        <v>184571.05555680141</v>
      </c>
      <c r="J23" s="107">
        <f t="shared" si="3"/>
        <v>208795.29415699569</v>
      </c>
      <c r="K23" s="107">
        <f t="shared" si="4"/>
        <v>215718.50928480239</v>
      </c>
      <c r="L23" s="107">
        <f t="shared" si="5"/>
        <v>609084.85899859946</v>
      </c>
      <c r="M23" s="108">
        <f t="shared" si="6"/>
        <v>8.1672517656400413E-3</v>
      </c>
    </row>
    <row r="24" spans="1:13">
      <c r="A24" s="4" t="s">
        <v>136</v>
      </c>
      <c r="B24" s="104">
        <v>397205</v>
      </c>
      <c r="C24" s="87">
        <f t="shared" si="0"/>
        <v>6.8667816186937305E-2</v>
      </c>
      <c r="D24" s="65">
        <v>309453</v>
      </c>
      <c r="E24" s="87">
        <f t="shared" si="1"/>
        <v>5.4424744208820153E-2</v>
      </c>
      <c r="G24" s="105">
        <f>+'COEF Art 14 F I'!AF24</f>
        <v>3.8699467705200614E-2</v>
      </c>
      <c r="H24" s="187"/>
      <c r="I24" s="106">
        <f t="shared" si="2"/>
        <v>1792351.3219675648</v>
      </c>
      <c r="J24" s="107">
        <f t="shared" si="3"/>
        <v>1420581.9792618072</v>
      </c>
      <c r="K24" s="107">
        <f t="shared" si="4"/>
        <v>865820.98263610061</v>
      </c>
      <c r="L24" s="107">
        <f t="shared" si="5"/>
        <v>4078754.2838654723</v>
      </c>
      <c r="M24" s="108">
        <f t="shared" si="6"/>
        <v>5.4692236450075274E-2</v>
      </c>
    </row>
    <row r="25" spans="1:13">
      <c r="A25" s="4" t="s">
        <v>11</v>
      </c>
      <c r="B25" s="104">
        <v>5506</v>
      </c>
      <c r="C25" s="87">
        <f t="shared" si="0"/>
        <v>9.5186363697656574E-4</v>
      </c>
      <c r="D25" s="65">
        <v>6204</v>
      </c>
      <c r="E25" s="87">
        <f t="shared" si="1"/>
        <v>1.0911224420882015E-3</v>
      </c>
      <c r="G25" s="105">
        <f>+'COEF Art 14 F I'!AF25</f>
        <v>3.3101270077446139E-3</v>
      </c>
      <c r="H25" s="187"/>
      <c r="I25" s="106">
        <f t="shared" si="2"/>
        <v>24845.322638822297</v>
      </c>
      <c r="J25" s="107">
        <f t="shared" si="3"/>
        <v>28480.223488995911</v>
      </c>
      <c r="K25" s="107">
        <f t="shared" si="4"/>
        <v>74057.282656386349</v>
      </c>
      <c r="L25" s="107">
        <f t="shared" si="5"/>
        <v>127382.82878420455</v>
      </c>
      <c r="M25" s="108">
        <f t="shared" si="6"/>
        <v>1.7080832299960521E-3</v>
      </c>
    </row>
    <row r="26" spans="1:13">
      <c r="A26" s="4" t="s">
        <v>12</v>
      </c>
      <c r="B26" s="104">
        <v>481213</v>
      </c>
      <c r="C26" s="87">
        <f t="shared" si="0"/>
        <v>8.3190911067999293E-2</v>
      </c>
      <c r="D26" s="65">
        <v>472873</v>
      </c>
      <c r="E26" s="87">
        <f t="shared" si="1"/>
        <v>8.3166077136939742E-2</v>
      </c>
      <c r="G26" s="105">
        <f>+'COEF Art 14 F I'!AF26</f>
        <v>5.5501914924293072E-2</v>
      </c>
      <c r="H26" s="187"/>
      <c r="I26" s="106">
        <f t="shared" si="2"/>
        <v>2171429.7571731918</v>
      </c>
      <c r="J26" s="107">
        <f t="shared" si="3"/>
        <v>2170781.5476969639</v>
      </c>
      <c r="K26" s="107">
        <f t="shared" si="4"/>
        <v>1241741.1754601181</v>
      </c>
      <c r="L26" s="107">
        <f t="shared" si="5"/>
        <v>5583952.4803302735</v>
      </c>
      <c r="M26" s="108">
        <f t="shared" si="6"/>
        <v>7.4875520349016553E-2</v>
      </c>
    </row>
    <row r="27" spans="1:13">
      <c r="A27" s="4" t="s">
        <v>137</v>
      </c>
      <c r="B27" s="104">
        <v>14109</v>
      </c>
      <c r="C27" s="87">
        <f t="shared" si="0"/>
        <v>2.4391289600621804E-3</v>
      </c>
      <c r="D27" s="65">
        <v>16479</v>
      </c>
      <c r="E27" s="87">
        <f t="shared" si="1"/>
        <v>2.8982280340379548E-3</v>
      </c>
      <c r="G27" s="105">
        <f>+'COEF Art 14 F I'!AF27</f>
        <v>4.4636286796610756E-3</v>
      </c>
      <c r="H27" s="187"/>
      <c r="I27" s="106">
        <f t="shared" si="2"/>
        <v>63665.575210886993</v>
      </c>
      <c r="J27" s="107">
        <f t="shared" si="3"/>
        <v>75648.87215911728</v>
      </c>
      <c r="K27" s="107">
        <f t="shared" si="4"/>
        <v>99864.509739173387</v>
      </c>
      <c r="L27" s="107">
        <f t="shared" si="5"/>
        <v>239178.95710917766</v>
      </c>
      <c r="M27" s="108">
        <f t="shared" si="6"/>
        <v>3.2071635518333692E-3</v>
      </c>
    </row>
    <row r="28" spans="1:13">
      <c r="A28" s="4" t="s">
        <v>13</v>
      </c>
      <c r="B28" s="104">
        <v>1808</v>
      </c>
      <c r="C28" s="87">
        <f t="shared" si="0"/>
        <v>3.1256256005332924E-4</v>
      </c>
      <c r="D28" s="65">
        <v>1199</v>
      </c>
      <c r="E28" s="87">
        <f t="shared" si="1"/>
        <v>2.108729542333581E-4</v>
      </c>
      <c r="G28" s="105">
        <f>+'COEF Art 14 F I'!AF28</f>
        <v>8.7495134625118496E-4</v>
      </c>
      <c r="H28" s="187"/>
      <c r="I28" s="106">
        <f t="shared" si="2"/>
        <v>8158.4350401363445</v>
      </c>
      <c r="J28" s="107">
        <f t="shared" si="3"/>
        <v>5504.1566671995652</v>
      </c>
      <c r="K28" s="107">
        <f t="shared" si="4"/>
        <v>19575.236541772301</v>
      </c>
      <c r="L28" s="107">
        <f t="shared" si="5"/>
        <v>33237.828249108206</v>
      </c>
      <c r="M28" s="108">
        <f t="shared" si="6"/>
        <v>4.4568783387569587E-4</v>
      </c>
    </row>
    <row r="29" spans="1:13">
      <c r="A29" s="4" t="s">
        <v>14</v>
      </c>
      <c r="B29" s="104">
        <v>6282</v>
      </c>
      <c r="C29" s="87">
        <f t="shared" si="0"/>
        <v>1.0860165941675964E-3</v>
      </c>
      <c r="D29" s="65">
        <v>6672</v>
      </c>
      <c r="E29" s="87">
        <f t="shared" si="1"/>
        <v>1.1734314851083946E-3</v>
      </c>
      <c r="G29" s="105">
        <f>+'COEF Art 14 F I'!AF29</f>
        <v>2.5027548374692474E-3</v>
      </c>
      <c r="H29" s="187"/>
      <c r="I29" s="106">
        <f t="shared" si="2"/>
        <v>28346.951837464887</v>
      </c>
      <c r="J29" s="107">
        <f t="shared" si="3"/>
        <v>30628.634932072971</v>
      </c>
      <c r="K29" s="107">
        <f t="shared" si="4"/>
        <v>55993.99116240751</v>
      </c>
      <c r="L29" s="107">
        <f t="shared" si="5"/>
        <v>114969.57793194536</v>
      </c>
      <c r="M29" s="108">
        <f t="shared" si="6"/>
        <v>1.5416332789873705E-3</v>
      </c>
    </row>
    <row r="30" spans="1:13">
      <c r="A30" s="4" t="s">
        <v>15</v>
      </c>
      <c r="B30" s="104">
        <v>102149</v>
      </c>
      <c r="C30" s="87">
        <f t="shared" si="0"/>
        <v>1.7659266010446643E-2</v>
      </c>
      <c r="D30" s="65">
        <v>94516</v>
      </c>
      <c r="E30" s="87">
        <f t="shared" si="1"/>
        <v>1.6622909209608069E-2</v>
      </c>
      <c r="G30" s="105">
        <f>+'COEF Art 14 F I'!AF30</f>
        <v>9.2656795460435079E-3</v>
      </c>
      <c r="H30" s="187"/>
      <c r="I30" s="106">
        <f t="shared" si="2"/>
        <v>460938.04254142009</v>
      </c>
      <c r="J30" s="107">
        <f t="shared" si="3"/>
        <v>433887.299046734</v>
      </c>
      <c r="K30" s="107">
        <f t="shared" si="4"/>
        <v>207300.51975026311</v>
      </c>
      <c r="L30" s="107">
        <f t="shared" si="5"/>
        <v>1102125.8613384173</v>
      </c>
      <c r="M30" s="108">
        <f t="shared" si="6"/>
        <v>1.4778465190832198E-2</v>
      </c>
    </row>
    <row r="31" spans="1:13">
      <c r="A31" s="4" t="s">
        <v>16</v>
      </c>
      <c r="B31" s="104">
        <v>643143</v>
      </c>
      <c r="C31" s="87">
        <f t="shared" si="0"/>
        <v>0.11118496823029775</v>
      </c>
      <c r="D31" s="65">
        <v>715442</v>
      </c>
      <c r="E31" s="87">
        <f t="shared" si="1"/>
        <v>0.12582766315481417</v>
      </c>
      <c r="G31" s="105">
        <f>+'COEF Art 14 F I'!AF31</f>
        <v>6.5448805458277415E-2</v>
      </c>
      <c r="H31" s="187"/>
      <c r="I31" s="106">
        <f t="shared" si="2"/>
        <v>2902124.1078641643</v>
      </c>
      <c r="J31" s="107">
        <f t="shared" si="3"/>
        <v>3284324.3155084164</v>
      </c>
      <c r="K31" s="107">
        <f t="shared" si="4"/>
        <v>1464282.3897712054</v>
      </c>
      <c r="L31" s="107">
        <f t="shared" si="5"/>
        <v>7650730.813143786</v>
      </c>
      <c r="M31" s="108">
        <f t="shared" si="6"/>
        <v>0.10258906262227237</v>
      </c>
    </row>
    <row r="32" spans="1:13">
      <c r="A32" s="4" t="s">
        <v>138</v>
      </c>
      <c r="B32" s="104">
        <v>1959</v>
      </c>
      <c r="C32" s="87">
        <f t="shared" si="0"/>
        <v>3.3866706589849116E-4</v>
      </c>
      <c r="D32" s="65">
        <v>2019</v>
      </c>
      <c r="E32" s="87">
        <f t="shared" si="1"/>
        <v>3.5508965354224354E-4</v>
      </c>
      <c r="G32" s="105">
        <f>+'COEF Art 14 F I'!AF32</f>
        <v>9.1195039393531061E-4</v>
      </c>
      <c r="H32" s="187"/>
      <c r="I32" s="106">
        <f t="shared" si="2"/>
        <v>8839.8087630680857</v>
      </c>
      <c r="J32" s="107">
        <f t="shared" si="3"/>
        <v>9268.4673153260392</v>
      </c>
      <c r="K32" s="107">
        <f t="shared" si="4"/>
        <v>20403.01412430904</v>
      </c>
      <c r="L32" s="107">
        <f t="shared" si="5"/>
        <v>38511.290202703167</v>
      </c>
      <c r="M32" s="108">
        <f t="shared" si="6"/>
        <v>5.1639996998485021E-4</v>
      </c>
    </row>
    <row r="33" spans="1:13">
      <c r="A33" s="4" t="s">
        <v>17</v>
      </c>
      <c r="B33" s="104">
        <v>16086</v>
      </c>
      <c r="C33" s="87">
        <f t="shared" si="0"/>
        <v>2.7809078213594327E-3</v>
      </c>
      <c r="D33" s="65">
        <v>15960</v>
      </c>
      <c r="E33" s="87">
        <f t="shared" si="1"/>
        <v>2.8069494158168432E-3</v>
      </c>
      <c r="G33" s="105">
        <f>+'COEF Art 14 F I'!AF33</f>
        <v>1.73163177017583E-3</v>
      </c>
      <c r="H33" s="187"/>
      <c r="I33" s="106">
        <f t="shared" si="2"/>
        <v>72586.607331655556</v>
      </c>
      <c r="J33" s="107">
        <f t="shared" si="3"/>
        <v>73266.338956217718</v>
      </c>
      <c r="K33" s="107">
        <f t="shared" si="4"/>
        <v>38741.69878093819</v>
      </c>
      <c r="L33" s="107">
        <f t="shared" si="5"/>
        <v>184594.64506881146</v>
      </c>
      <c r="M33" s="108">
        <f t="shared" si="6"/>
        <v>2.4752395640644446E-3</v>
      </c>
    </row>
    <row r="34" spans="1:13">
      <c r="A34" s="4" t="s">
        <v>18</v>
      </c>
      <c r="B34" s="104">
        <v>1386</v>
      </c>
      <c r="C34" s="87">
        <f t="shared" si="0"/>
        <v>2.3960824570459864E-4</v>
      </c>
      <c r="D34" s="65">
        <v>1732</v>
      </c>
      <c r="E34" s="87">
        <f t="shared" si="1"/>
        <v>3.0461380878413365E-4</v>
      </c>
      <c r="G34" s="105">
        <f>+'COEF Art 14 F I'!AF34</f>
        <v>1.3080619224716198E-3</v>
      </c>
      <c r="H34" s="187"/>
      <c r="I34" s="106">
        <f t="shared" si="2"/>
        <v>6254.1985429363795</v>
      </c>
      <c r="J34" s="107">
        <f t="shared" si="3"/>
        <v>7950.9585884817734</v>
      </c>
      <c r="K34" s="107">
        <f t="shared" si="4"/>
        <v>29265.194748687663</v>
      </c>
      <c r="L34" s="107">
        <f t="shared" si="5"/>
        <v>43470.351880105816</v>
      </c>
      <c r="M34" s="108">
        <f t="shared" si="6"/>
        <v>5.8289629581254206E-4</v>
      </c>
    </row>
    <row r="35" spans="1:13">
      <c r="A35" s="4" t="s">
        <v>19</v>
      </c>
      <c r="B35" s="104">
        <v>7026</v>
      </c>
      <c r="C35" s="87">
        <f t="shared" si="0"/>
        <v>1.2146374706497186E-3</v>
      </c>
      <c r="D35" s="65">
        <v>7833</v>
      </c>
      <c r="E35" s="87">
        <f t="shared" si="1"/>
        <v>1.3776212264469507E-3</v>
      </c>
      <c r="G35" s="105">
        <f>+'COEF Art 14 F I'!AF35</f>
        <v>1.5289144359729476E-3</v>
      </c>
      <c r="H35" s="187"/>
      <c r="I35" s="106">
        <f t="shared" si="2"/>
        <v>31704.183955751083</v>
      </c>
      <c r="J35" s="107">
        <f t="shared" si="3"/>
        <v>35958.347935091064</v>
      </c>
      <c r="K35" s="107">
        <f t="shared" si="4"/>
        <v>34206.315430605348</v>
      </c>
      <c r="L35" s="107">
        <f t="shared" si="5"/>
        <v>101868.84732144749</v>
      </c>
      <c r="M35" s="108">
        <f t="shared" si="6"/>
        <v>1.3659648747757181E-3</v>
      </c>
    </row>
    <row r="36" spans="1:13">
      <c r="A36" s="4" t="s">
        <v>20</v>
      </c>
      <c r="B36" s="104">
        <v>3298</v>
      </c>
      <c r="C36" s="87">
        <f t="shared" si="0"/>
        <v>5.7015006806188052E-4</v>
      </c>
      <c r="D36" s="65">
        <v>4025</v>
      </c>
      <c r="E36" s="87">
        <f t="shared" si="1"/>
        <v>7.0789294477837056E-4</v>
      </c>
      <c r="G36" s="105">
        <f>+'COEF Art 14 F I'!AF36</f>
        <v>1.5950723960536191E-3</v>
      </c>
      <c r="H36" s="187"/>
      <c r="I36" s="106">
        <f t="shared" si="2"/>
        <v>14881.924094231012</v>
      </c>
      <c r="J36" s="107">
        <f t="shared" si="3"/>
        <v>18477.256535011049</v>
      </c>
      <c r="K36" s="107">
        <f t="shared" si="4"/>
        <v>35686.463696276434</v>
      </c>
      <c r="L36" s="107">
        <f t="shared" si="5"/>
        <v>69045.644325518486</v>
      </c>
      <c r="M36" s="108">
        <f t="shared" si="6"/>
        <v>9.2583677331017325E-4</v>
      </c>
    </row>
    <row r="37" spans="1:13">
      <c r="A37" s="4" t="s">
        <v>139</v>
      </c>
      <c r="B37" s="104">
        <v>471523</v>
      </c>
      <c r="C37" s="87">
        <f t="shared" si="0"/>
        <v>8.1515727878332944E-2</v>
      </c>
      <c r="D37" s="65">
        <v>406584</v>
      </c>
      <c r="E37" s="87">
        <f t="shared" si="1"/>
        <v>7.1507563990004727E-2</v>
      </c>
      <c r="G37" s="105">
        <f>+'COEF Art 14 F I'!AF37</f>
        <v>4.7650956419662514E-2</v>
      </c>
      <c r="H37" s="187"/>
      <c r="I37" s="106">
        <f t="shared" si="2"/>
        <v>2127704.516277771</v>
      </c>
      <c r="J37" s="107">
        <f t="shared" si="3"/>
        <v>1866473.7567778714</v>
      </c>
      <c r="K37" s="107">
        <f t="shared" si="4"/>
        <v>1066092.1288402597</v>
      </c>
      <c r="L37" s="107">
        <f t="shared" si="5"/>
        <v>5060270.4018959021</v>
      </c>
      <c r="M37" s="108">
        <f t="shared" si="6"/>
        <v>6.7853439079816918E-2</v>
      </c>
    </row>
    <row r="38" spans="1:13">
      <c r="A38" s="4" t="s">
        <v>21</v>
      </c>
      <c r="B38" s="104">
        <v>5351</v>
      </c>
      <c r="C38" s="87">
        <f t="shared" si="0"/>
        <v>9.2506762104279034E-4</v>
      </c>
      <c r="D38" s="65">
        <v>5855</v>
      </c>
      <c r="E38" s="87">
        <f t="shared" si="1"/>
        <v>1.0297424078701514E-3</v>
      </c>
      <c r="G38" s="105">
        <f>+'COEF Art 14 F I'!AF38</f>
        <v>3.7930141401280181E-3</v>
      </c>
      <c r="H38" s="187"/>
      <c r="I38" s="106">
        <f t="shared" si="2"/>
        <v>24145.89928084601</v>
      </c>
      <c r="J38" s="107">
        <f t="shared" si="3"/>
        <v>26878.096152171351</v>
      </c>
      <c r="K38" s="107">
        <f t="shared" si="4"/>
        <v>84860.88891390452</v>
      </c>
      <c r="L38" s="107">
        <f t="shared" si="5"/>
        <v>135884.88434692187</v>
      </c>
      <c r="M38" s="108">
        <f t="shared" si="6"/>
        <v>1.8220877521579343E-3</v>
      </c>
    </row>
    <row r="39" spans="1:13">
      <c r="A39" s="4" t="s">
        <v>22</v>
      </c>
      <c r="B39" s="104">
        <v>84666</v>
      </c>
      <c r="C39" s="87">
        <f t="shared" si="0"/>
        <v>1.4636848290638924E-2</v>
      </c>
      <c r="D39" s="65">
        <v>89739</v>
      </c>
      <c r="E39" s="87">
        <f t="shared" si="1"/>
        <v>1.5782758999122036E-2</v>
      </c>
      <c r="G39" s="105">
        <f>+'COEF Art 14 F I'!AF39</f>
        <v>1.0616347570665079E-2</v>
      </c>
      <c r="H39" s="187"/>
      <c r="I39" s="106">
        <f t="shared" ref="I39:I57" si="7">+C39*I$5</f>
        <v>382047.60017045564</v>
      </c>
      <c r="J39" s="107">
        <f t="shared" ref="J39:J57" si="8">+E39*J$5</f>
        <v>411957.89421002642</v>
      </c>
      <c r="K39" s="107">
        <f t="shared" ref="K39:K57" si="9">+G39*K$5</f>
        <v>237518.93839109252</v>
      </c>
      <c r="L39" s="107">
        <f t="shared" si="5"/>
        <v>1031524.4327715745</v>
      </c>
      <c r="M39" s="108">
        <f t="shared" si="6"/>
        <v>1.3831766822615854E-2</v>
      </c>
    </row>
    <row r="40" spans="1:13">
      <c r="A40" s="4" t="s">
        <v>140</v>
      </c>
      <c r="B40" s="104">
        <v>5119</v>
      </c>
      <c r="C40" s="87">
        <f t="shared" si="0"/>
        <v>8.8496003590320376E-4</v>
      </c>
      <c r="D40" s="65">
        <v>6248</v>
      </c>
      <c r="E40" s="87">
        <f t="shared" si="1"/>
        <v>1.0988608991242882E-3</v>
      </c>
      <c r="G40" s="105">
        <f>+'COEF Art 14 F I'!AF40</f>
        <v>1.9314985527571322E-3</v>
      </c>
      <c r="H40" s="187"/>
      <c r="I40" s="106">
        <f t="shared" si="7"/>
        <v>23099.020448262141</v>
      </c>
      <c r="J40" s="107">
        <f t="shared" si="8"/>
        <v>28682.210889627091</v>
      </c>
      <c r="K40" s="107">
        <f t="shared" si="9"/>
        <v>43213.306902504264</v>
      </c>
      <c r="L40" s="107">
        <f t="shared" si="5"/>
        <v>94994.538240393493</v>
      </c>
      <c r="M40" s="108">
        <f t="shared" si="6"/>
        <v>1.2737868930867615E-3</v>
      </c>
    </row>
    <row r="41" spans="1:13">
      <c r="A41" s="4" t="s">
        <v>23</v>
      </c>
      <c r="B41" s="104">
        <v>1483</v>
      </c>
      <c r="C41" s="87">
        <f t="shared" si="0"/>
        <v>2.5637736535347747E-4</v>
      </c>
      <c r="D41" s="65">
        <v>1087</v>
      </c>
      <c r="E41" s="87">
        <f t="shared" si="1"/>
        <v>1.9117506359604691E-4</v>
      </c>
      <c r="G41" s="105">
        <f>+'COEF Art 14 F I'!AF41</f>
        <v>3.5390952712519643E-4</v>
      </c>
      <c r="H41" s="187"/>
      <c r="I41" s="106">
        <f t="shared" si="7"/>
        <v>6691.9021927667036</v>
      </c>
      <c r="J41" s="107">
        <f t="shared" si="8"/>
        <v>4990.0069201383876</v>
      </c>
      <c r="K41" s="107">
        <f t="shared" si="9"/>
        <v>7917.9976550074571</v>
      </c>
      <c r="L41" s="107">
        <f t="shared" si="5"/>
        <v>19599.906767912547</v>
      </c>
      <c r="M41" s="108">
        <f t="shared" si="6"/>
        <v>2.6281620826989241E-4</v>
      </c>
    </row>
    <row r="42" spans="1:13">
      <c r="A42" s="4" t="s">
        <v>24</v>
      </c>
      <c r="B42" s="104">
        <v>7652</v>
      </c>
      <c r="C42" s="87">
        <f t="shared" si="0"/>
        <v>1.322858799517741E-3</v>
      </c>
      <c r="D42" s="65">
        <v>7662</v>
      </c>
      <c r="E42" s="87">
        <f t="shared" si="1"/>
        <v>1.3475467684203417E-3</v>
      </c>
      <c r="G42" s="105">
        <f>+'COEF Art 14 F I'!AF42</f>
        <v>2.7561893908219456E-3</v>
      </c>
      <c r="H42" s="187"/>
      <c r="I42" s="106">
        <f t="shared" si="7"/>
        <v>34528.951840223075</v>
      </c>
      <c r="J42" s="107">
        <f t="shared" si="8"/>
        <v>35173.35144627445</v>
      </c>
      <c r="K42" s="107">
        <f t="shared" si="9"/>
        <v>61664.067962670233</v>
      </c>
      <c r="L42" s="107">
        <f t="shared" si="5"/>
        <v>131366.37124916777</v>
      </c>
      <c r="M42" s="108">
        <f t="shared" si="6"/>
        <v>1.7614987660249124E-3</v>
      </c>
    </row>
    <row r="43" spans="1:13">
      <c r="A43" s="4" t="s">
        <v>25</v>
      </c>
      <c r="B43" s="104">
        <v>6048</v>
      </c>
      <c r="C43" s="87">
        <f t="shared" si="0"/>
        <v>1.0455632539837032E-3</v>
      </c>
      <c r="D43" s="65">
        <v>5923</v>
      </c>
      <c r="E43" s="87">
        <f t="shared" si="1"/>
        <v>1.0417018414713762E-3</v>
      </c>
      <c r="G43" s="105">
        <f>+'COEF Art 14 F I'!AF43</f>
        <v>3.598863790962443E-3</v>
      </c>
      <c r="H43" s="187"/>
      <c r="I43" s="106">
        <f t="shared" si="7"/>
        <v>27291.048187358749</v>
      </c>
      <c r="J43" s="107">
        <f t="shared" si="8"/>
        <v>27190.258498601353</v>
      </c>
      <c r="K43" s="107">
        <f t="shared" si="9"/>
        <v>80517.174230948032</v>
      </c>
      <c r="L43" s="107">
        <f t="shared" si="5"/>
        <v>134998.48091690813</v>
      </c>
      <c r="M43" s="108">
        <f t="shared" si="6"/>
        <v>1.81020192069801E-3</v>
      </c>
    </row>
    <row r="44" spans="1:13">
      <c r="A44" s="4" t="s">
        <v>26</v>
      </c>
      <c r="B44" s="104">
        <v>67428</v>
      </c>
      <c r="C44" s="87">
        <f t="shared" si="0"/>
        <v>1.1656785563758786E-2</v>
      </c>
      <c r="D44" s="65">
        <v>68518</v>
      </c>
      <c r="E44" s="87">
        <f t="shared" si="1"/>
        <v>1.2050536345422211E-2</v>
      </c>
      <c r="G44" s="105">
        <f>+'COEF Art 14 F I'!AF44</f>
        <v>8.2417933417003042E-3</v>
      </c>
      <c r="H44" s="187"/>
      <c r="I44" s="106">
        <f t="shared" si="7"/>
        <v>304262.69794596982</v>
      </c>
      <c r="J44" s="107">
        <f t="shared" si="8"/>
        <v>314540.28901015827</v>
      </c>
      <c r="K44" s="107">
        <f t="shared" si="9"/>
        <v>184393.17212716266</v>
      </c>
      <c r="L44" s="107">
        <f t="shared" si="5"/>
        <v>803196.15908329084</v>
      </c>
      <c r="M44" s="108">
        <f t="shared" si="6"/>
        <v>1.0770100670723438E-2</v>
      </c>
    </row>
    <row r="45" spans="1:13">
      <c r="A45" s="4" t="s">
        <v>27</v>
      </c>
      <c r="B45" s="104">
        <v>1142994</v>
      </c>
      <c r="C45" s="87">
        <f t="shared" si="0"/>
        <v>0.19759797055619194</v>
      </c>
      <c r="D45" s="65">
        <v>1136308</v>
      </c>
      <c r="E45" s="87">
        <f t="shared" si="1"/>
        <v>0.19984705994912316</v>
      </c>
      <c r="G45" s="105">
        <f>+'COEF Art 14 F I'!AF45</f>
        <v>0.28155539133040414</v>
      </c>
      <c r="H45" s="187"/>
      <c r="I45" s="106">
        <f t="shared" si="7"/>
        <v>5157656.1395274345</v>
      </c>
      <c r="J45" s="107">
        <f t="shared" si="8"/>
        <v>5216361.3462820705</v>
      </c>
      <c r="K45" s="107">
        <f t="shared" si="9"/>
        <v>6299222.7036606641</v>
      </c>
      <c r="L45" s="107">
        <f t="shared" si="5"/>
        <v>16673240.189470168</v>
      </c>
      <c r="M45" s="108">
        <f t="shared" si="6"/>
        <v>0.22357237807598146</v>
      </c>
    </row>
    <row r="46" spans="1:13">
      <c r="A46" s="4" t="s">
        <v>141</v>
      </c>
      <c r="B46" s="104">
        <v>906</v>
      </c>
      <c r="C46" s="87">
        <f t="shared" si="0"/>
        <v>1.5662703507097141E-4</v>
      </c>
      <c r="D46" s="65">
        <v>1093</v>
      </c>
      <c r="E46" s="87">
        <f t="shared" si="1"/>
        <v>1.9223030773733143E-4</v>
      </c>
      <c r="G46" s="105">
        <f>+'COEF Art 14 F I'!AF46</f>
        <v>1.8095712518675327E-3</v>
      </c>
      <c r="H46" s="187"/>
      <c r="I46" s="106">
        <f t="shared" si="7"/>
        <v>4088.2423375904473</v>
      </c>
      <c r="J46" s="107">
        <f t="shared" si="8"/>
        <v>5017.5506565880933</v>
      </c>
      <c r="K46" s="107">
        <f t="shared" si="9"/>
        <v>40485.434357316415</v>
      </c>
      <c r="L46" s="107">
        <f t="shared" si="5"/>
        <v>49591.227351494956</v>
      </c>
      <c r="M46" s="108">
        <f t="shared" si="6"/>
        <v>6.6497144554316561E-4</v>
      </c>
    </row>
    <row r="47" spans="1:13">
      <c r="A47" s="4" t="s">
        <v>142</v>
      </c>
      <c r="B47" s="104">
        <v>147624</v>
      </c>
      <c r="C47" s="87">
        <f t="shared" si="0"/>
        <v>2.5520871330372057E-2</v>
      </c>
      <c r="D47" s="65">
        <v>115959</v>
      </c>
      <c r="E47" s="87">
        <f t="shared" si="1"/>
        <v>2.0394175896535423E-2</v>
      </c>
      <c r="G47" s="105">
        <f>+'COEF Art 14 F I'!AF47</f>
        <v>1.3260656752557522E-2</v>
      </c>
      <c r="H47" s="187"/>
      <c r="I47" s="106">
        <f t="shared" si="7"/>
        <v>666139.83095414145</v>
      </c>
      <c r="J47" s="107">
        <f t="shared" si="8"/>
        <v>532324.02249524137</v>
      </c>
      <c r="K47" s="107">
        <f t="shared" si="9"/>
        <v>296679.91682367452</v>
      </c>
      <c r="L47" s="107">
        <f t="shared" si="5"/>
        <v>1495143.7702730573</v>
      </c>
      <c r="M47" s="108">
        <f t="shared" si="6"/>
        <v>2.0048463555184869E-2</v>
      </c>
    </row>
    <row r="48" spans="1:13">
      <c r="A48" s="4" t="s">
        <v>143</v>
      </c>
      <c r="B48" s="104">
        <v>5389</v>
      </c>
      <c r="C48" s="87">
        <f t="shared" si="0"/>
        <v>9.3163696688461914E-4</v>
      </c>
      <c r="D48" s="65">
        <v>5221</v>
      </c>
      <c r="E48" s="87">
        <f t="shared" si="1"/>
        <v>9.1823827694108642E-4</v>
      </c>
      <c r="G48" s="105">
        <f>+'COEF Art 14 F I'!AF48</f>
        <v>2.0272011004218481E-3</v>
      </c>
      <c r="H48" s="187"/>
      <c r="I48" s="106">
        <f t="shared" si="7"/>
        <v>24317.37081376923</v>
      </c>
      <c r="J48" s="107">
        <f t="shared" si="8"/>
        <v>23967.641333985761</v>
      </c>
      <c r="K48" s="107">
        <f t="shared" si="9"/>
        <v>45354.454540271574</v>
      </c>
      <c r="L48" s="107">
        <f t="shared" si="5"/>
        <v>93639.466688026558</v>
      </c>
      <c r="M48" s="108">
        <f t="shared" si="6"/>
        <v>1.2556166654655509E-3</v>
      </c>
    </row>
    <row r="49" spans="1:13">
      <c r="A49" s="4" t="s">
        <v>28</v>
      </c>
      <c r="B49" s="104">
        <v>2377</v>
      </c>
      <c r="C49" s="87">
        <f t="shared" si="0"/>
        <v>4.1092987015860824E-4</v>
      </c>
      <c r="D49" s="65">
        <v>3029</v>
      </c>
      <c r="E49" s="87">
        <f t="shared" si="1"/>
        <v>5.3272241732513898E-4</v>
      </c>
      <c r="G49" s="105">
        <f>+'COEF Art 14 F I'!AF49</f>
        <v>1.8707603383861285E-3</v>
      </c>
      <c r="H49" s="187"/>
      <c r="I49" s="106">
        <f t="shared" si="7"/>
        <v>10725.995625223502</v>
      </c>
      <c r="J49" s="107">
        <f t="shared" si="8"/>
        <v>13904.996284359868</v>
      </c>
      <c r="K49" s="107">
        <f t="shared" si="9"/>
        <v>41854.414298325173</v>
      </c>
      <c r="L49" s="107">
        <f t="shared" si="5"/>
        <v>66485.406207908542</v>
      </c>
      <c r="M49" s="108">
        <f t="shared" si="6"/>
        <v>8.9150640213514975E-4</v>
      </c>
    </row>
    <row r="50" spans="1:13">
      <c r="A50" s="4" t="s">
        <v>29</v>
      </c>
      <c r="B50" s="104">
        <v>34709</v>
      </c>
      <c r="C50" s="87">
        <f t="shared" si="0"/>
        <v>6.0004059164220159E-3</v>
      </c>
      <c r="D50" s="65">
        <v>39518</v>
      </c>
      <c r="E50" s="87">
        <f t="shared" si="1"/>
        <v>6.9501896625469937E-3</v>
      </c>
      <c r="G50" s="105">
        <f>+'COEF Art 14 F I'!AF50</f>
        <v>4.9443607142961024E-3</v>
      </c>
      <c r="H50" s="187"/>
      <c r="I50" s="106">
        <f t="shared" si="7"/>
        <v>156621.19569031658</v>
      </c>
      <c r="J50" s="107">
        <f t="shared" si="8"/>
        <v>181412.22950324637</v>
      </c>
      <c r="K50" s="107">
        <f t="shared" si="9"/>
        <v>110619.90011774484</v>
      </c>
      <c r="L50" s="107">
        <f t="shared" si="5"/>
        <v>448653.3253113078</v>
      </c>
      <c r="M50" s="108">
        <f t="shared" si="6"/>
        <v>6.0160166669279824E-3</v>
      </c>
    </row>
    <row r="51" spans="1:13">
      <c r="A51" s="4" t="s">
        <v>30</v>
      </c>
      <c r="B51" s="104">
        <v>86766</v>
      </c>
      <c r="C51" s="87">
        <f t="shared" si="0"/>
        <v>1.4999891087161044E-2</v>
      </c>
      <c r="D51" s="65">
        <v>63214</v>
      </c>
      <c r="E51" s="87">
        <f t="shared" si="1"/>
        <v>1.1117700524526687E-2</v>
      </c>
      <c r="G51" s="105">
        <f>+'COEF Art 14 F I'!AF51</f>
        <v>1.0154959601752854E-2</v>
      </c>
      <c r="H51" s="187"/>
      <c r="I51" s="106">
        <f t="shared" si="7"/>
        <v>391523.65856884408</v>
      </c>
      <c r="J51" s="107">
        <f t="shared" si="8"/>
        <v>290191.62598861824</v>
      </c>
      <c r="K51" s="107">
        <f t="shared" si="9"/>
        <v>227196.33169109459</v>
      </c>
      <c r="L51" s="107">
        <f t="shared" si="5"/>
        <v>908911.61624855688</v>
      </c>
      <c r="M51" s="108">
        <f t="shared" si="6"/>
        <v>1.2187644944616558E-2</v>
      </c>
    </row>
    <row r="52" spans="1:13">
      <c r="A52" s="4" t="s">
        <v>144</v>
      </c>
      <c r="B52" s="104">
        <v>412199</v>
      </c>
      <c r="C52" s="87">
        <f t="shared" si="0"/>
        <v>7.125994175410523E-2</v>
      </c>
      <c r="D52" s="65">
        <v>476051</v>
      </c>
      <c r="E52" s="87">
        <f t="shared" si="1"/>
        <v>8.3725004783773441E-2</v>
      </c>
      <c r="G52" s="105">
        <f>+'COEF Art 14 F I'!AF52</f>
        <v>6.693576560139837E-2</v>
      </c>
      <c r="H52" s="187"/>
      <c r="I52" s="106">
        <f t="shared" si="7"/>
        <v>1860010.3789320581</v>
      </c>
      <c r="J52" s="107">
        <f t="shared" si="8"/>
        <v>2185370.5467698248</v>
      </c>
      <c r="K52" s="107">
        <f t="shared" si="9"/>
        <v>1497550.0642018975</v>
      </c>
      <c r="L52" s="107">
        <f t="shared" si="5"/>
        <v>5542930.9899037797</v>
      </c>
      <c r="M52" s="108">
        <f t="shared" si="6"/>
        <v>7.432546096867701E-2</v>
      </c>
    </row>
    <row r="53" spans="1:13">
      <c r="A53" s="4" t="s">
        <v>145</v>
      </c>
      <c r="B53" s="104">
        <v>132169</v>
      </c>
      <c r="C53" s="87">
        <f t="shared" si="0"/>
        <v>2.2849049225491413E-2</v>
      </c>
      <c r="D53" s="65">
        <v>138945</v>
      </c>
      <c r="E53" s="87">
        <f t="shared" si="1"/>
        <v>2.4436816201796448E-2</v>
      </c>
      <c r="G53" s="105">
        <f>+'COEF Art 14 F I'!AF53</f>
        <v>0.12767396748427715</v>
      </c>
      <c r="H53" s="187"/>
      <c r="I53" s="106">
        <f t="shared" si="7"/>
        <v>596400.55355076364</v>
      </c>
      <c r="J53" s="107">
        <f t="shared" si="8"/>
        <v>637844.07683406468</v>
      </c>
      <c r="K53" s="107">
        <f t="shared" si="9"/>
        <v>2856442.3889848785</v>
      </c>
      <c r="L53" s="107">
        <f t="shared" si="5"/>
        <v>4090687.019369707</v>
      </c>
      <c r="M53" s="108">
        <f t="shared" si="6"/>
        <v>5.4852243144833883E-2</v>
      </c>
    </row>
    <row r="54" spans="1:13">
      <c r="A54" s="4" t="s">
        <v>31</v>
      </c>
      <c r="B54" s="104">
        <v>306322</v>
      </c>
      <c r="C54" s="87">
        <f t="shared" si="0"/>
        <v>5.2956188341070756E-2</v>
      </c>
      <c r="D54" s="65">
        <v>325468</v>
      </c>
      <c r="E54" s="87">
        <f t="shared" si="1"/>
        <v>5.7241366695932105E-2</v>
      </c>
      <c r="G54" s="105">
        <f>+'COEF Art 14 F I'!AF54</f>
        <v>3.5829649803203668E-2</v>
      </c>
      <c r="H54" s="187"/>
      <c r="I54" s="106">
        <f t="shared" si="7"/>
        <v>1382250.0765291182</v>
      </c>
      <c r="J54" s="107">
        <f t="shared" si="8"/>
        <v>1494100.802468814</v>
      </c>
      <c r="K54" s="107">
        <f t="shared" si="9"/>
        <v>801614.7104769682</v>
      </c>
      <c r="L54" s="107">
        <f t="shared" si="5"/>
        <v>3677965.5894749006</v>
      </c>
      <c r="M54" s="108">
        <f t="shared" si="6"/>
        <v>4.9318039203912097E-2</v>
      </c>
    </row>
    <row r="55" spans="1:13">
      <c r="A55" s="4" t="s">
        <v>32</v>
      </c>
      <c r="B55" s="104">
        <v>46784</v>
      </c>
      <c r="C55" s="87">
        <f t="shared" si="0"/>
        <v>8.0879019964242016E-3</v>
      </c>
      <c r="D55" s="65">
        <v>47500</v>
      </c>
      <c r="E55" s="87">
        <f t="shared" si="1"/>
        <v>8.3540161185025105E-3</v>
      </c>
      <c r="G55" s="105">
        <f>+'COEF Art 14 F I'!AF55</f>
        <v>1.5884000004435694E-2</v>
      </c>
      <c r="H55" s="187"/>
      <c r="I55" s="106">
        <f t="shared" si="7"/>
        <v>211108.53148105022</v>
      </c>
      <c r="J55" s="107">
        <f t="shared" si="8"/>
        <v>218054.58022683847</v>
      </c>
      <c r="K55" s="107">
        <f t="shared" si="9"/>
        <v>355371.82570043945</v>
      </c>
      <c r="L55" s="107">
        <f t="shared" si="5"/>
        <v>784534.93740832806</v>
      </c>
      <c r="M55" s="108">
        <f t="shared" si="6"/>
        <v>1.0519871341555053E-2</v>
      </c>
    </row>
    <row r="56" spans="1:13">
      <c r="A56" s="4" t="s">
        <v>33</v>
      </c>
      <c r="B56" s="104">
        <v>1552</v>
      </c>
      <c r="C56" s="87">
        <f t="shared" si="0"/>
        <v>2.6830591438206137E-4</v>
      </c>
      <c r="D56" s="65">
        <v>1963</v>
      </c>
      <c r="E56" s="87">
        <f t="shared" si="1"/>
        <v>3.4524070822358792E-4</v>
      </c>
      <c r="G56" s="105">
        <f>+'COEF Art 14 F I'!AF56</f>
        <v>2.8153920401096325E-3</v>
      </c>
      <c r="H56" s="187"/>
      <c r="I56" s="106">
        <f t="shared" si="7"/>
        <v>7003.2583972851808</v>
      </c>
      <c r="J56" s="107">
        <f t="shared" si="8"/>
        <v>9011.3924417954495</v>
      </c>
      <c r="K56" s="107">
        <f t="shared" si="9"/>
        <v>62988.605456865203</v>
      </c>
      <c r="L56" s="107">
        <f t="shared" si="5"/>
        <v>79003.25629594583</v>
      </c>
      <c r="M56" s="108">
        <f t="shared" si="6"/>
        <v>1.0593589299448666E-3</v>
      </c>
    </row>
    <row r="57" spans="1:13">
      <c r="A57" s="4" t="s">
        <v>34</v>
      </c>
      <c r="B57" s="104">
        <v>3573</v>
      </c>
      <c r="C57" s="87">
        <f t="shared" si="0"/>
        <v>6.1769138665406279E-4</v>
      </c>
      <c r="D57" s="65">
        <v>4615</v>
      </c>
      <c r="E57" s="87">
        <f t="shared" si="1"/>
        <v>8.1165861867134911E-4</v>
      </c>
      <c r="G57" s="105">
        <f>+'COEF Art 14 F I'!AF57</f>
        <v>2.4047940869498488E-3</v>
      </c>
      <c r="H57" s="187"/>
      <c r="I57" s="106">
        <f t="shared" si="7"/>
        <v>16122.836503543786</v>
      </c>
      <c r="J57" s="107">
        <f t="shared" si="8"/>
        <v>21185.723952565462</v>
      </c>
      <c r="K57" s="107">
        <f t="shared" si="9"/>
        <v>53802.320881033651</v>
      </c>
      <c r="L57" s="107">
        <f t="shared" si="5"/>
        <v>91110.881337142899</v>
      </c>
      <c r="M57" s="108">
        <f t="shared" si="6"/>
        <v>1.2217107279488485E-3</v>
      </c>
    </row>
    <row r="58" spans="1:13" ht="13.5" thickBot="1">
      <c r="A58" s="6" t="s">
        <v>35</v>
      </c>
      <c r="B58" s="109">
        <f>SUM(B7:B57)</f>
        <v>5784442</v>
      </c>
      <c r="C58" s="88">
        <f>SUM(C7:C57)</f>
        <v>1.0000000000000002</v>
      </c>
      <c r="D58" s="110">
        <f>SUM(D7:D57)</f>
        <v>5685888</v>
      </c>
      <c r="E58" s="88">
        <f t="shared" si="1"/>
        <v>1</v>
      </c>
      <c r="G58" s="111">
        <f t="shared" ref="G58:M58" si="10">SUM(G7:G57)</f>
        <v>1.0000000000000002</v>
      </c>
      <c r="H58" s="188"/>
      <c r="I58" s="112">
        <f t="shared" si="10"/>
        <v>26101766.759090908</v>
      </c>
      <c r="J58" s="113">
        <f t="shared" si="10"/>
        <v>26101766.759090897</v>
      </c>
      <c r="K58" s="113">
        <f t="shared" si="10"/>
        <v>22372942.936363641</v>
      </c>
      <c r="L58" s="113">
        <f t="shared" si="10"/>
        <v>74576476.454545468</v>
      </c>
      <c r="M58" s="114">
        <f t="shared" si="10"/>
        <v>0.99999999999999989</v>
      </c>
    </row>
    <row r="59" spans="1:13" ht="13.5" thickTop="1"/>
    <row r="60" spans="1:13" ht="15.75" customHeight="1">
      <c r="A60" s="13" t="s">
        <v>55</v>
      </c>
    </row>
    <row r="61" spans="1:13">
      <c r="A61" s="13" t="s">
        <v>151</v>
      </c>
    </row>
    <row r="62" spans="1:13">
      <c r="A62" s="13" t="s">
        <v>152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showGridLines="0" zoomScaleNormal="100" workbookViewId="0">
      <selection activeCell="H41" sqref="H41"/>
    </sheetView>
  </sheetViews>
  <sheetFormatPr baseColWidth="10" defaultColWidth="11.42578125" defaultRowHeight="12.75"/>
  <cols>
    <col min="1" max="1" width="5.7109375" style="133" customWidth="1"/>
    <col min="2" max="2" width="28.28515625" style="133" bestFit="1" customWidth="1"/>
    <col min="3" max="3" width="17.28515625" style="133" customWidth="1"/>
    <col min="4" max="4" width="16.85546875" style="133" customWidth="1"/>
    <col min="5" max="5" width="14.42578125" style="133" customWidth="1"/>
    <col min="6" max="6" width="21.140625" style="133" customWidth="1"/>
    <col min="7" max="7" width="17" style="133" customWidth="1"/>
    <col min="8" max="8" width="17.42578125" style="133" customWidth="1"/>
    <col min="9" max="9" width="15.42578125" style="133" customWidth="1"/>
    <col min="10" max="10" width="15" style="133" customWidth="1"/>
    <col min="11" max="11" width="21.42578125" style="133" customWidth="1"/>
    <col min="12" max="12" width="5.28515625" style="133" customWidth="1"/>
    <col min="13" max="13" width="28.140625" style="133" customWidth="1"/>
    <col min="14" max="18" width="18.85546875" style="133" customWidth="1"/>
    <col min="19" max="19" width="0.28515625" style="133" customWidth="1"/>
    <col min="20" max="20" width="11.42578125" style="133" customWidth="1"/>
    <col min="21" max="21" width="21.28515625" style="133" customWidth="1"/>
    <col min="22" max="22" width="16.7109375" style="133" bestFit="1" customWidth="1"/>
    <col min="23" max="24" width="15.28515625" style="133" bestFit="1" customWidth="1"/>
    <col min="25" max="25" width="14.28515625" style="133" bestFit="1" customWidth="1"/>
    <col min="26" max="26" width="13.28515625" style="133" bestFit="1" customWidth="1"/>
    <col min="27" max="27" width="12.5703125" style="133" bestFit="1" customWidth="1"/>
    <col min="28" max="28" width="14.28515625" style="133" bestFit="1" customWidth="1"/>
    <col min="29" max="16384" width="11.42578125" style="133"/>
  </cols>
  <sheetData>
    <row r="1" spans="1:29" ht="38.25" customHeight="1" thickBot="1">
      <c r="B1" s="168"/>
      <c r="C1" s="334" t="s">
        <v>128</v>
      </c>
      <c r="D1" s="334"/>
      <c r="E1" s="334"/>
      <c r="F1" s="334"/>
      <c r="G1" s="334" t="s">
        <v>127</v>
      </c>
      <c r="H1" s="334"/>
      <c r="I1" s="334"/>
      <c r="J1" s="334"/>
      <c r="K1" s="177" t="s">
        <v>126</v>
      </c>
      <c r="M1" s="335" t="s">
        <v>125</v>
      </c>
      <c r="N1" s="335"/>
      <c r="O1" s="335"/>
      <c r="P1" s="335"/>
      <c r="Q1" s="335"/>
      <c r="R1" s="335"/>
    </row>
    <row r="2" spans="1:29" ht="68.25" customHeight="1" thickTop="1" thickBot="1">
      <c r="B2" s="176" t="s">
        <v>0</v>
      </c>
      <c r="C2" s="175" t="s">
        <v>306</v>
      </c>
      <c r="D2" s="174" t="s">
        <v>305</v>
      </c>
      <c r="E2" s="174" t="s">
        <v>124</v>
      </c>
      <c r="F2" s="173" t="s">
        <v>123</v>
      </c>
      <c r="G2" s="174" t="s">
        <v>303</v>
      </c>
      <c r="H2" s="174" t="s">
        <v>122</v>
      </c>
      <c r="I2" s="174" t="s">
        <v>121</v>
      </c>
      <c r="J2" s="171" t="s">
        <v>120</v>
      </c>
      <c r="K2" s="172" t="s">
        <v>119</v>
      </c>
      <c r="M2" s="176" t="s">
        <v>0</v>
      </c>
      <c r="N2" s="175" t="s">
        <v>118</v>
      </c>
      <c r="O2" s="174" t="s">
        <v>117</v>
      </c>
      <c r="P2" s="173" t="s">
        <v>116</v>
      </c>
      <c r="Q2" s="172" t="s">
        <v>115</v>
      </c>
      <c r="R2" s="171" t="s">
        <v>61</v>
      </c>
    </row>
    <row r="3" spans="1:29" ht="21" customHeight="1" thickTop="1">
      <c r="B3" s="168"/>
      <c r="C3" s="170" t="s">
        <v>114</v>
      </c>
      <c r="D3" s="170" t="s">
        <v>113</v>
      </c>
      <c r="E3" s="170" t="s">
        <v>112</v>
      </c>
      <c r="F3" s="170" t="s">
        <v>111</v>
      </c>
      <c r="G3" s="170" t="s">
        <v>110</v>
      </c>
      <c r="H3" s="170" t="s">
        <v>109</v>
      </c>
      <c r="I3" s="170"/>
      <c r="J3" s="170" t="s">
        <v>108</v>
      </c>
      <c r="K3" s="170" t="s">
        <v>107</v>
      </c>
      <c r="N3" s="275">
        <f>N4*Q3</f>
        <v>111241631.64875998</v>
      </c>
      <c r="O3" s="275">
        <f>Q3*O4</f>
        <v>66744978.98925598</v>
      </c>
      <c r="P3" s="275">
        <f>Q3*P4</f>
        <v>44496652.659503996</v>
      </c>
      <c r="Q3" s="275">
        <f>+'PART PEF2022'!I26</f>
        <v>222483263.29751995</v>
      </c>
      <c r="R3" s="276"/>
    </row>
    <row r="4" spans="1:29" ht="13.5" thickBot="1">
      <c r="G4" s="169"/>
      <c r="H4" s="168"/>
      <c r="I4" s="168"/>
      <c r="J4" s="168"/>
      <c r="N4" s="277">
        <v>0.5</v>
      </c>
      <c r="O4" s="277">
        <v>0.3</v>
      </c>
      <c r="P4" s="277">
        <v>0.2</v>
      </c>
      <c r="Q4" s="278" t="s">
        <v>106</v>
      </c>
      <c r="R4" s="278"/>
    </row>
    <row r="5" spans="1:29" ht="13.5" thickTop="1">
      <c r="A5" s="133" t="s">
        <v>154</v>
      </c>
      <c r="B5" s="193" t="s">
        <v>1</v>
      </c>
      <c r="C5" s="162">
        <v>685947</v>
      </c>
      <c r="D5" s="161">
        <f>+'COEF Art 14 F I'!D7</f>
        <v>200922.61</v>
      </c>
      <c r="E5" s="167">
        <f t="shared" ref="E5:E36" si="0">IFERROR(D5/C5,0)</f>
        <v>0.29291273232480058</v>
      </c>
      <c r="F5" s="166">
        <f t="shared" ref="F5:F36" si="1">IFERROR(E5/$E$56,0)</f>
        <v>1.8633927432868534E-2</v>
      </c>
      <c r="G5" s="161">
        <v>145672.85</v>
      </c>
      <c r="H5" s="184">
        <f t="shared" ref="H5:H36" si="2">IFERROR((D5/G5)-1,0)</f>
        <v>0.37927287068249149</v>
      </c>
      <c r="I5" s="165">
        <f t="shared" ref="I5:I36" si="3">IF(H5&lt;0,0,H5)</f>
        <v>0.37927287068249149</v>
      </c>
      <c r="J5" s="158">
        <f t="shared" ref="J5:J36" si="4">IFERROR(I5/$I$56,0)</f>
        <v>3.6405629422176358E-2</v>
      </c>
      <c r="K5" s="164">
        <f t="shared" ref="K5:K36" si="5">IFERROR(D5/$D$56,0)</f>
        <v>8.3458031995978688E-5</v>
      </c>
      <c r="M5" s="163" t="s">
        <v>1</v>
      </c>
      <c r="N5" s="162">
        <f t="shared" ref="N5:N36" si="6">IFERROR($N$3*F5,0)</f>
        <v>2072868.491656885</v>
      </c>
      <c r="O5" s="161">
        <f t="shared" ref="O5:O36" si="7">IFERROR($O$3*J5,0)</f>
        <v>2429892.9708738006</v>
      </c>
      <c r="P5" s="160">
        <f t="shared" ref="P5:P36" si="8">IFERROR($P$3*K5,0)</f>
        <v>3713.6030613708349</v>
      </c>
      <c r="Q5" s="159">
        <f t="shared" ref="Q5:Q36" si="9">IFERROR(SUM(N5:P5),0)</f>
        <v>4506475.0655920561</v>
      </c>
      <c r="R5" s="158">
        <f t="shared" ref="R5:R36" si="10">IFERROR(Q5/$Q$56,0)</f>
        <v>2.0255344149486366E-2</v>
      </c>
      <c r="T5" s="134"/>
      <c r="AC5" s="134"/>
    </row>
    <row r="6" spans="1:29">
      <c r="A6" s="133" t="s">
        <v>155</v>
      </c>
      <c r="B6" s="194" t="s">
        <v>2</v>
      </c>
      <c r="C6" s="152">
        <v>2702829</v>
      </c>
      <c r="D6" s="151">
        <f>+'COEF Art 14 F I'!D8</f>
        <v>996274</v>
      </c>
      <c r="E6" s="157">
        <f t="shared" si="0"/>
        <v>0.3686041551278309</v>
      </c>
      <c r="F6" s="156">
        <f t="shared" si="1"/>
        <v>2.3449110673992593E-2</v>
      </c>
      <c r="G6" s="151">
        <v>768052</v>
      </c>
      <c r="H6" s="185">
        <f t="shared" si="2"/>
        <v>0.29714394337883365</v>
      </c>
      <c r="I6" s="155">
        <f t="shared" si="3"/>
        <v>0.29714394337883365</v>
      </c>
      <c r="J6" s="148">
        <f t="shared" si="4"/>
        <v>2.8522241172240413E-2</v>
      </c>
      <c r="K6" s="154">
        <f t="shared" si="5"/>
        <v>4.1382633526790079E-4</v>
      </c>
      <c r="M6" s="153" t="s">
        <v>2</v>
      </c>
      <c r="N6" s="152">
        <f t="shared" si="6"/>
        <v>2608517.33208729</v>
      </c>
      <c r="O6" s="151">
        <f t="shared" si="7"/>
        <v>1903716.3877676781</v>
      </c>
      <c r="P6" s="150">
        <f t="shared" si="8"/>
        <v>18413.886701771229</v>
      </c>
      <c r="Q6" s="149">
        <f t="shared" si="9"/>
        <v>4530647.6065567387</v>
      </c>
      <c r="R6" s="148">
        <f t="shared" si="10"/>
        <v>2.0363992955721995E-2</v>
      </c>
      <c r="T6" s="134"/>
      <c r="U6" s="134"/>
      <c r="V6" s="134"/>
      <c r="W6" s="134"/>
      <c r="X6" s="134"/>
      <c r="Y6" s="134"/>
      <c r="Z6" s="134"/>
    </row>
    <row r="7" spans="1:29">
      <c r="A7" s="133" t="s">
        <v>156</v>
      </c>
      <c r="B7" s="194" t="s">
        <v>146</v>
      </c>
      <c r="C7" s="152">
        <v>1181103</v>
      </c>
      <c r="D7" s="151">
        <f>+'COEF Art 14 F I'!D9</f>
        <v>288767</v>
      </c>
      <c r="E7" s="157">
        <f t="shared" si="0"/>
        <v>0.24448926130913223</v>
      </c>
      <c r="F7" s="156">
        <f t="shared" si="1"/>
        <v>1.5553421379778883E-2</v>
      </c>
      <c r="G7" s="151">
        <v>272877</v>
      </c>
      <c r="H7" s="185">
        <f t="shared" si="2"/>
        <v>5.8231364314324852E-2</v>
      </c>
      <c r="I7" s="155">
        <f t="shared" si="3"/>
        <v>5.8231364314324852E-2</v>
      </c>
      <c r="J7" s="148">
        <f t="shared" si="4"/>
        <v>5.5895099118485917E-3</v>
      </c>
      <c r="K7" s="154">
        <f t="shared" si="5"/>
        <v>1.199463093047755E-4</v>
      </c>
      <c r="M7" s="153" t="s">
        <v>146</v>
      </c>
      <c r="N7" s="152">
        <f t="shared" si="6"/>
        <v>1730187.9720073107</v>
      </c>
      <c r="O7" s="151">
        <f t="shared" si="7"/>
        <v>373071.72162657231</v>
      </c>
      <c r="P7" s="150">
        <f t="shared" si="8"/>
        <v>5337.2092629240278</v>
      </c>
      <c r="Q7" s="149">
        <f t="shared" si="9"/>
        <v>2108596.9028968071</v>
      </c>
      <c r="R7" s="148">
        <f t="shared" si="10"/>
        <v>9.4775529253049735E-3</v>
      </c>
      <c r="T7" s="134"/>
      <c r="U7" s="134"/>
      <c r="V7" s="134"/>
      <c r="W7" s="134"/>
      <c r="X7" s="134"/>
      <c r="Y7" s="134"/>
      <c r="Z7" s="134"/>
    </row>
    <row r="8" spans="1:29">
      <c r="A8" s="133" t="s">
        <v>157</v>
      </c>
      <c r="B8" s="194" t="s">
        <v>3</v>
      </c>
      <c r="C8" s="152">
        <v>56374737</v>
      </c>
      <c r="D8" s="151">
        <f>+'COEF Art 14 F I'!D10</f>
        <v>25832482</v>
      </c>
      <c r="E8" s="157">
        <f t="shared" si="0"/>
        <v>0.45822798250925767</v>
      </c>
      <c r="F8" s="156">
        <f t="shared" si="1"/>
        <v>2.9150617339225533E-2</v>
      </c>
      <c r="G8" s="151">
        <v>23142962</v>
      </c>
      <c r="H8" s="185">
        <f t="shared" si="2"/>
        <v>0.11621330061381085</v>
      </c>
      <c r="I8" s="155">
        <f t="shared" si="3"/>
        <v>0.11621330061381085</v>
      </c>
      <c r="J8" s="148">
        <f t="shared" si="4"/>
        <v>1.1155077737200482E-2</v>
      </c>
      <c r="K8" s="154">
        <f t="shared" si="5"/>
        <v>1.0730141865524958E-2</v>
      </c>
      <c r="M8" s="153" t="s">
        <v>3</v>
      </c>
      <c r="N8" s="152">
        <f t="shared" si="6"/>
        <v>3242762.2363840826</v>
      </c>
      <c r="O8" s="151">
        <f t="shared" si="7"/>
        <v>744545.42919296329</v>
      </c>
      <c r="P8" s="150">
        <f t="shared" si="8"/>
        <v>477455.39557746629</v>
      </c>
      <c r="Q8" s="149">
        <f t="shared" si="9"/>
        <v>4464763.0611545118</v>
      </c>
      <c r="R8" s="148">
        <f t="shared" si="10"/>
        <v>2.00678603638779E-2</v>
      </c>
      <c r="T8" s="134"/>
      <c r="U8" s="134"/>
      <c r="V8" s="134"/>
      <c r="W8" s="134"/>
      <c r="X8" s="134"/>
      <c r="Y8" s="134"/>
      <c r="Z8" s="134"/>
    </row>
    <row r="9" spans="1:29">
      <c r="A9" s="133" t="s">
        <v>158</v>
      </c>
      <c r="B9" s="194" t="s">
        <v>147</v>
      </c>
      <c r="C9" s="152">
        <v>10911069</v>
      </c>
      <c r="D9" s="151">
        <f>+'COEF Art 14 F I'!D11</f>
        <v>1947895</v>
      </c>
      <c r="E9" s="157">
        <f t="shared" si="0"/>
        <v>0.17852467068075548</v>
      </c>
      <c r="F9" s="156">
        <f t="shared" si="1"/>
        <v>1.1357019997181904E-2</v>
      </c>
      <c r="G9" s="151">
        <v>2531264</v>
      </c>
      <c r="H9" s="185">
        <f t="shared" si="2"/>
        <v>-0.23046549075876721</v>
      </c>
      <c r="I9" s="155">
        <f t="shared" si="3"/>
        <v>0</v>
      </c>
      <c r="J9" s="148">
        <f t="shared" si="4"/>
        <v>0</v>
      </c>
      <c r="K9" s="154">
        <f t="shared" si="5"/>
        <v>8.0910497447154864E-4</v>
      </c>
      <c r="M9" s="153" t="s">
        <v>147</v>
      </c>
      <c r="N9" s="152">
        <f t="shared" si="6"/>
        <v>1263373.4351541104</v>
      </c>
      <c r="O9" s="151">
        <f t="shared" si="7"/>
        <v>0</v>
      </c>
      <c r="P9" s="150">
        <f t="shared" si="8"/>
        <v>36002.463014137349</v>
      </c>
      <c r="Q9" s="149">
        <f t="shared" si="9"/>
        <v>1299375.8981682477</v>
      </c>
      <c r="R9" s="148">
        <f t="shared" si="10"/>
        <v>5.8403309934852606E-3</v>
      </c>
      <c r="T9" s="134"/>
      <c r="U9" s="134"/>
      <c r="V9" s="134"/>
      <c r="W9" s="134"/>
      <c r="X9" s="134"/>
      <c r="Y9" s="134"/>
      <c r="Z9" s="134"/>
    </row>
    <row r="10" spans="1:29">
      <c r="A10" s="133" t="s">
        <v>159</v>
      </c>
      <c r="B10" s="194" t="s">
        <v>4</v>
      </c>
      <c r="C10" s="152">
        <v>696327770</v>
      </c>
      <c r="D10" s="151">
        <f>+'COEF Art 14 F I'!D12</f>
        <v>336540527.27999997</v>
      </c>
      <c r="E10" s="157">
        <f t="shared" si="0"/>
        <v>0.48330763439177499</v>
      </c>
      <c r="F10" s="156">
        <f t="shared" si="1"/>
        <v>3.0746083707352625E-2</v>
      </c>
      <c r="G10" s="151">
        <v>299493654.98000002</v>
      </c>
      <c r="H10" s="185">
        <f t="shared" si="2"/>
        <v>0.12369835448592026</v>
      </c>
      <c r="I10" s="155">
        <f t="shared" si="3"/>
        <v>0.12369835448592026</v>
      </c>
      <c r="J10" s="148">
        <f t="shared" si="4"/>
        <v>1.1873552794440112E-2</v>
      </c>
      <c r="K10" s="154">
        <f t="shared" si="5"/>
        <v>0.13979019132629114</v>
      </c>
      <c r="M10" s="153" t="s">
        <v>4</v>
      </c>
      <c r="N10" s="152">
        <f t="shared" si="6"/>
        <v>3420244.5184152611</v>
      </c>
      <c r="O10" s="151">
        <f t="shared" si="7"/>
        <v>792500.03179272683</v>
      </c>
      <c r="P10" s="150">
        <f t="shared" si="8"/>
        <v>6220195.5886515854</v>
      </c>
      <c r="Q10" s="149">
        <f t="shared" si="9"/>
        <v>10432940.138859574</v>
      </c>
      <c r="R10" s="148">
        <f t="shared" si="10"/>
        <v>4.6893145957266576E-2</v>
      </c>
      <c r="T10" s="134"/>
      <c r="U10" s="134"/>
      <c r="V10" s="134"/>
      <c r="W10" s="134"/>
      <c r="X10" s="134"/>
      <c r="Y10" s="134"/>
      <c r="Z10" s="134"/>
    </row>
    <row r="11" spans="1:29">
      <c r="A11" s="133" t="s">
        <v>160</v>
      </c>
      <c r="B11" s="153" t="s">
        <v>5</v>
      </c>
      <c r="C11" s="152">
        <v>1849663</v>
      </c>
      <c r="D11" s="151">
        <f>+'COEF Art 14 F I'!D13</f>
        <v>792296.3</v>
      </c>
      <c r="E11" s="157">
        <f t="shared" si="0"/>
        <v>0.42834629875820623</v>
      </c>
      <c r="F11" s="156">
        <f t="shared" si="1"/>
        <v>2.72496650584227E-2</v>
      </c>
      <c r="G11" s="151">
        <v>788778.4</v>
      </c>
      <c r="H11" s="185">
        <f t="shared" si="2"/>
        <v>4.459934501249041E-3</v>
      </c>
      <c r="I11" s="155">
        <f t="shared" si="3"/>
        <v>4.459934501249041E-3</v>
      </c>
      <c r="J11" s="148">
        <f t="shared" si="4"/>
        <v>4.2810001782483655E-4</v>
      </c>
      <c r="K11" s="154">
        <f t="shared" si="5"/>
        <v>3.2909929826063647E-4</v>
      </c>
      <c r="M11" s="153" t="s">
        <v>5</v>
      </c>
      <c r="N11" s="152">
        <f t="shared" si="6"/>
        <v>3031297.2029811433</v>
      </c>
      <c r="O11" s="151">
        <f t="shared" si="7"/>
        <v>28573.526695018827</v>
      </c>
      <c r="P11" s="150">
        <f t="shared" si="8"/>
        <v>14643.817165190048</v>
      </c>
      <c r="Q11" s="149">
        <f t="shared" si="9"/>
        <v>3074514.5468413518</v>
      </c>
      <c r="R11" s="148">
        <f t="shared" si="10"/>
        <v>1.3819082394210924E-2</v>
      </c>
      <c r="T11" s="134"/>
      <c r="U11" s="134"/>
      <c r="V11" s="134"/>
      <c r="W11" s="134"/>
      <c r="X11" s="134"/>
      <c r="Y11" s="134"/>
      <c r="Z11" s="134"/>
    </row>
    <row r="12" spans="1:29">
      <c r="A12" s="133" t="s">
        <v>161</v>
      </c>
      <c r="B12" s="194" t="s">
        <v>6</v>
      </c>
      <c r="C12" s="152">
        <v>2325037</v>
      </c>
      <c r="D12" s="151">
        <f>+'COEF Art 14 F I'!D14</f>
        <v>960189</v>
      </c>
      <c r="E12" s="157">
        <f t="shared" si="0"/>
        <v>0.41297794400691257</v>
      </c>
      <c r="F12" s="156">
        <f t="shared" si="1"/>
        <v>2.6271992271974354E-2</v>
      </c>
      <c r="G12" s="151">
        <v>799410</v>
      </c>
      <c r="H12" s="185">
        <f t="shared" si="2"/>
        <v>0.20112207753218003</v>
      </c>
      <c r="I12" s="155">
        <f t="shared" si="3"/>
        <v>0.20112207753218003</v>
      </c>
      <c r="J12" s="148">
        <f t="shared" si="4"/>
        <v>1.9305298082826401E-2</v>
      </c>
      <c r="K12" s="154">
        <f t="shared" si="5"/>
        <v>3.9883756379725896E-4</v>
      </c>
      <c r="M12" s="153" t="s">
        <v>6</v>
      </c>
      <c r="N12" s="152">
        <f t="shared" si="6"/>
        <v>2922539.2869980396</v>
      </c>
      <c r="O12" s="151">
        <f t="shared" si="7"/>
        <v>1288531.7149195718</v>
      </c>
      <c r="P12" s="150">
        <f t="shared" si="8"/>
        <v>17746.936543849399</v>
      </c>
      <c r="Q12" s="149">
        <f t="shared" si="9"/>
        <v>4228817.9384614611</v>
      </c>
      <c r="R12" s="148">
        <f t="shared" si="10"/>
        <v>1.9007353073594545E-2</v>
      </c>
      <c r="T12" s="134"/>
      <c r="U12" s="134"/>
      <c r="V12" s="134"/>
      <c r="W12" s="134"/>
      <c r="X12" s="134"/>
      <c r="Y12" s="134"/>
      <c r="Z12" s="134"/>
    </row>
    <row r="13" spans="1:29">
      <c r="A13" s="133" t="s">
        <v>162</v>
      </c>
      <c r="B13" s="194" t="s">
        <v>131</v>
      </c>
      <c r="C13" s="152">
        <v>116630005</v>
      </c>
      <c r="D13" s="151">
        <f>+'COEF Art 14 F I'!D15</f>
        <v>36285132.439999998</v>
      </c>
      <c r="E13" s="157">
        <f t="shared" si="0"/>
        <v>0.31111318601075255</v>
      </c>
      <c r="F13" s="156">
        <f t="shared" si="1"/>
        <v>1.9791766938640671E-2</v>
      </c>
      <c r="G13" s="151">
        <v>27527682</v>
      </c>
      <c r="H13" s="185">
        <f t="shared" si="2"/>
        <v>0.31813250530865611</v>
      </c>
      <c r="I13" s="155">
        <f t="shared" si="3"/>
        <v>0.31813250530865611</v>
      </c>
      <c r="J13" s="148">
        <f t="shared" si="4"/>
        <v>3.0536890430824436E-2</v>
      </c>
      <c r="K13" s="154">
        <f t="shared" si="5"/>
        <v>1.5071901286549306E-2</v>
      </c>
      <c r="M13" s="153" t="s">
        <v>131</v>
      </c>
      <c r="N13" s="152">
        <f t="shared" si="6"/>
        <v>2201668.4474663716</v>
      </c>
      <c r="O13" s="151">
        <f t="shared" si="7"/>
        <v>2038184.1102025888</v>
      </c>
      <c r="P13" s="150">
        <f t="shared" si="8"/>
        <v>670649.15646591585</v>
      </c>
      <c r="Q13" s="149">
        <f t="shared" si="9"/>
        <v>4910501.7141348766</v>
      </c>
      <c r="R13" s="148">
        <f t="shared" si="10"/>
        <v>2.2071330855877525E-2</v>
      </c>
      <c r="T13" s="134"/>
      <c r="U13" s="134"/>
      <c r="V13" s="134"/>
      <c r="W13" s="134"/>
      <c r="X13" s="134"/>
      <c r="Y13" s="134"/>
      <c r="Z13" s="134"/>
    </row>
    <row r="14" spans="1:29">
      <c r="A14" s="133" t="s">
        <v>163</v>
      </c>
      <c r="B14" s="194" t="s">
        <v>132</v>
      </c>
      <c r="C14" s="152">
        <v>36098646</v>
      </c>
      <c r="D14" s="151">
        <f>+'COEF Art 14 F I'!D16</f>
        <v>5537234.6299999999</v>
      </c>
      <c r="E14" s="157">
        <f t="shared" si="0"/>
        <v>0.15339175408407285</v>
      </c>
      <c r="F14" s="156">
        <f t="shared" si="1"/>
        <v>9.7581651426253864E-3</v>
      </c>
      <c r="G14" s="200">
        <v>4946842.92</v>
      </c>
      <c r="H14" s="185">
        <f t="shared" si="2"/>
        <v>0.1193471714278731</v>
      </c>
      <c r="I14" s="155">
        <f t="shared" si="3"/>
        <v>0.1193471714278731</v>
      </c>
      <c r="J14" s="148">
        <f t="shared" si="4"/>
        <v>1.1455891605876144E-2</v>
      </c>
      <c r="K14" s="154">
        <f t="shared" si="5"/>
        <v>2.3000234016459435E-3</v>
      </c>
      <c r="M14" s="153" t="s">
        <v>132</v>
      </c>
      <c r="N14" s="152">
        <f t="shared" si="6"/>
        <v>1085514.2123637025</v>
      </c>
      <c r="O14" s="151">
        <f t="shared" si="7"/>
        <v>764623.24453739717</v>
      </c>
      <c r="P14" s="150">
        <f t="shared" si="8"/>
        <v>102343.3424117704</v>
      </c>
      <c r="Q14" s="149">
        <f t="shared" si="9"/>
        <v>1952480.79931287</v>
      </c>
      <c r="R14" s="148">
        <f t="shared" si="10"/>
        <v>8.7758547334047237E-3</v>
      </c>
      <c r="T14" s="134"/>
      <c r="U14" s="134"/>
      <c r="V14" s="134"/>
      <c r="W14" s="134"/>
      <c r="X14" s="134"/>
      <c r="Y14" s="134"/>
      <c r="Z14" s="134"/>
    </row>
    <row r="15" spans="1:29">
      <c r="A15" s="133" t="s">
        <v>164</v>
      </c>
      <c r="B15" s="194" t="s">
        <v>133</v>
      </c>
      <c r="C15" s="152">
        <v>3294944</v>
      </c>
      <c r="D15" s="151">
        <f>+'COEF Art 14 F I'!D17</f>
        <v>1064298</v>
      </c>
      <c r="E15" s="157">
        <f t="shared" si="0"/>
        <v>0.32300943506171881</v>
      </c>
      <c r="F15" s="156">
        <f t="shared" si="1"/>
        <v>2.0548558354908743E-2</v>
      </c>
      <c r="G15" s="151">
        <v>1221813</v>
      </c>
      <c r="H15" s="185">
        <f t="shared" si="2"/>
        <v>-0.12891907354071364</v>
      </c>
      <c r="I15" s="155">
        <f t="shared" si="3"/>
        <v>0</v>
      </c>
      <c r="J15" s="148">
        <f t="shared" si="4"/>
        <v>0</v>
      </c>
      <c r="K15" s="154">
        <f t="shared" si="5"/>
        <v>4.420817375269818E-4</v>
      </c>
      <c r="M15" s="153" t="s">
        <v>133</v>
      </c>
      <c r="N15" s="152">
        <f t="shared" si="6"/>
        <v>2285855.1594298077</v>
      </c>
      <c r="O15" s="151">
        <f t="shared" si="7"/>
        <v>0</v>
      </c>
      <c r="P15" s="150">
        <f t="shared" si="8"/>
        <v>19671.157521848123</v>
      </c>
      <c r="Q15" s="149">
        <f t="shared" si="9"/>
        <v>2305526.3169516558</v>
      </c>
      <c r="R15" s="148">
        <f t="shared" si="10"/>
        <v>1.0362695524959767E-2</v>
      </c>
      <c r="T15" s="134"/>
      <c r="U15" s="134"/>
      <c r="V15" s="134"/>
      <c r="W15" s="134"/>
      <c r="X15" s="134"/>
      <c r="Y15" s="134"/>
      <c r="Z15" s="134"/>
    </row>
    <row r="16" spans="1:29">
      <c r="A16" s="133" t="s">
        <v>165</v>
      </c>
      <c r="B16" s="194" t="s">
        <v>7</v>
      </c>
      <c r="C16" s="152">
        <v>5282316</v>
      </c>
      <c r="D16" s="151">
        <f>+'COEF Art 14 F I'!D18</f>
        <v>1864847</v>
      </c>
      <c r="E16" s="157">
        <f t="shared" si="0"/>
        <v>0.35303586532876868</v>
      </c>
      <c r="F16" s="156">
        <f t="shared" si="1"/>
        <v>2.2458718825652205E-2</v>
      </c>
      <c r="G16" s="200">
        <v>1408205</v>
      </c>
      <c r="H16" s="185">
        <f t="shared" si="2"/>
        <v>0.32427238931831659</v>
      </c>
      <c r="I16" s="155">
        <f t="shared" si="3"/>
        <v>0.32427238931831659</v>
      </c>
      <c r="J16" s="148">
        <f t="shared" si="4"/>
        <v>3.1126245376113866E-2</v>
      </c>
      <c r="K16" s="154">
        <f t="shared" si="5"/>
        <v>7.7460899295308215E-4</v>
      </c>
      <c r="M16" s="153" t="s">
        <v>7</v>
      </c>
      <c r="N16" s="152">
        <f t="shared" si="6"/>
        <v>2498344.5269062738</v>
      </c>
      <c r="O16" s="151">
        <f t="shared" si="7"/>
        <v>2077520.5936431461</v>
      </c>
      <c r="P16" s="150">
        <f t="shared" si="8"/>
        <v>34467.507306361476</v>
      </c>
      <c r="Q16" s="149">
        <f t="shared" si="9"/>
        <v>4610332.6278557815</v>
      </c>
      <c r="R16" s="148">
        <f t="shared" si="10"/>
        <v>2.0722154824250875E-2</v>
      </c>
      <c r="T16" s="134"/>
      <c r="U16" s="134"/>
      <c r="V16" s="134"/>
      <c r="W16" s="134"/>
      <c r="X16" s="134"/>
      <c r="Y16" s="134"/>
      <c r="Z16" s="134"/>
    </row>
    <row r="17" spans="1:26">
      <c r="A17" s="133" t="s">
        <v>166</v>
      </c>
      <c r="B17" s="194" t="s">
        <v>134</v>
      </c>
      <c r="C17" s="152">
        <v>53700075</v>
      </c>
      <c r="D17" s="151">
        <f>+'COEF Art 14 F I'!D19</f>
        <v>14209085</v>
      </c>
      <c r="E17" s="157">
        <f t="shared" si="0"/>
        <v>0.26460084087405839</v>
      </c>
      <c r="F17" s="156">
        <f t="shared" si="1"/>
        <v>1.6832839011094548E-2</v>
      </c>
      <c r="G17" s="151">
        <v>12990205</v>
      </c>
      <c r="H17" s="185">
        <f t="shared" si="2"/>
        <v>9.3830697821935871E-2</v>
      </c>
      <c r="I17" s="155">
        <f t="shared" si="3"/>
        <v>9.3830697821935871E-2</v>
      </c>
      <c r="J17" s="148">
        <f t="shared" si="4"/>
        <v>9.0066173390748148E-3</v>
      </c>
      <c r="K17" s="154">
        <f t="shared" si="5"/>
        <v>5.9020847408043373E-3</v>
      </c>
      <c r="M17" s="153" t="s">
        <v>134</v>
      </c>
      <c r="N17" s="152">
        <f t="shared" si="6"/>
        <v>1872512.4768750567</v>
      </c>
      <c r="O17" s="151">
        <f t="shared" si="7"/>
        <v>601146.4850608171</v>
      </c>
      <c r="P17" s="150">
        <f t="shared" si="8"/>
        <v>262623.01467852929</v>
      </c>
      <c r="Q17" s="149">
        <f t="shared" si="9"/>
        <v>2736281.9766144035</v>
      </c>
      <c r="R17" s="148">
        <f t="shared" si="10"/>
        <v>1.2298821655430586E-2</v>
      </c>
      <c r="T17" s="134"/>
      <c r="U17" s="134"/>
      <c r="V17" s="134"/>
      <c r="W17" s="134"/>
      <c r="X17" s="134"/>
      <c r="Y17" s="134"/>
      <c r="Z17" s="134"/>
    </row>
    <row r="18" spans="1:26">
      <c r="A18" s="133" t="s">
        <v>167</v>
      </c>
      <c r="B18" s="194" t="s">
        <v>8</v>
      </c>
      <c r="C18" s="152">
        <v>7034210</v>
      </c>
      <c r="D18" s="151">
        <f>+'COEF Art 14 F I'!D20</f>
        <v>838434</v>
      </c>
      <c r="E18" s="157">
        <f t="shared" si="0"/>
        <v>0.11919376873877806</v>
      </c>
      <c r="F18" s="156">
        <f t="shared" si="1"/>
        <v>7.582627151439981E-3</v>
      </c>
      <c r="G18" s="151">
        <v>691812</v>
      </c>
      <c r="H18" s="185">
        <f t="shared" si="2"/>
        <v>0.21193908171584197</v>
      </c>
      <c r="I18" s="155">
        <f t="shared" si="3"/>
        <v>0.21193908171584197</v>
      </c>
      <c r="J18" s="148">
        <f t="shared" si="4"/>
        <v>2.0343600255770897E-2</v>
      </c>
      <c r="K18" s="154">
        <f t="shared" si="5"/>
        <v>3.4826370013069411E-4</v>
      </c>
      <c r="M18" s="153" t="s">
        <v>8</v>
      </c>
      <c r="N18" s="152">
        <f t="shared" si="6"/>
        <v>843503.81651037245</v>
      </c>
      <c r="O18" s="151">
        <f t="shared" si="7"/>
        <v>1357833.171637251</v>
      </c>
      <c r="P18" s="150">
        <f t="shared" si="8"/>
        <v>15496.568898629152</v>
      </c>
      <c r="Q18" s="149">
        <f t="shared" si="9"/>
        <v>2216833.5570462523</v>
      </c>
      <c r="R18" s="148">
        <f t="shared" si="10"/>
        <v>9.964046392477395E-3</v>
      </c>
      <c r="T18" s="134"/>
      <c r="U18" s="134"/>
      <c r="V18" s="134"/>
      <c r="W18" s="134"/>
      <c r="X18" s="134"/>
      <c r="Y18" s="134"/>
      <c r="Z18" s="134"/>
    </row>
    <row r="19" spans="1:26">
      <c r="A19" s="133" t="s">
        <v>168</v>
      </c>
      <c r="B19" s="194" t="s">
        <v>9</v>
      </c>
      <c r="C19" s="152">
        <v>1629962</v>
      </c>
      <c r="D19" s="151">
        <f>+'COEF Art 14 F I'!D21</f>
        <v>363195</v>
      </c>
      <c r="E19" s="157">
        <f t="shared" si="0"/>
        <v>0.22282421307981412</v>
      </c>
      <c r="F19" s="156">
        <f t="shared" si="1"/>
        <v>1.4175178333358298E-2</v>
      </c>
      <c r="G19" s="151">
        <v>329170</v>
      </c>
      <c r="H19" s="185">
        <f t="shared" si="2"/>
        <v>0.10336604186286724</v>
      </c>
      <c r="I19" s="155">
        <f t="shared" si="3"/>
        <v>0.10336604186286724</v>
      </c>
      <c r="J19" s="148">
        <f t="shared" si="4"/>
        <v>9.9218955685522765E-3</v>
      </c>
      <c r="K19" s="154">
        <f t="shared" si="5"/>
        <v>1.5086176678064992E-4</v>
      </c>
      <c r="M19" s="153" t="s">
        <v>9</v>
      </c>
      <c r="N19" s="152">
        <f t="shared" si="6"/>
        <v>1576869.966714927</v>
      </c>
      <c r="O19" s="151">
        <f t="shared" si="7"/>
        <v>662236.71125661372</v>
      </c>
      <c r="P19" s="150">
        <f t="shared" si="8"/>
        <v>6712.8436360376782</v>
      </c>
      <c r="Q19" s="149">
        <f t="shared" si="9"/>
        <v>2245819.5216075787</v>
      </c>
      <c r="R19" s="148">
        <f t="shared" si="10"/>
        <v>1.0094330190600961E-2</v>
      </c>
      <c r="T19" s="134"/>
      <c r="U19" s="134"/>
      <c r="V19" s="134"/>
      <c r="W19" s="134"/>
      <c r="X19" s="134"/>
      <c r="Y19" s="134"/>
      <c r="Z19" s="134"/>
    </row>
    <row r="20" spans="1:26">
      <c r="A20" s="133" t="s">
        <v>169</v>
      </c>
      <c r="B20" s="194" t="s">
        <v>135</v>
      </c>
      <c r="C20" s="152">
        <v>2243867</v>
      </c>
      <c r="D20" s="151">
        <f>+'COEF Art 14 F I'!D22</f>
        <v>1038863</v>
      </c>
      <c r="E20" s="157">
        <f t="shared" si="0"/>
        <v>0.46297886639448771</v>
      </c>
      <c r="F20" s="156">
        <f t="shared" si="1"/>
        <v>2.9452849423357665E-2</v>
      </c>
      <c r="G20" s="151">
        <v>632096</v>
      </c>
      <c r="H20" s="185">
        <f t="shared" si="2"/>
        <v>0.64352092087277879</v>
      </c>
      <c r="I20" s="155">
        <f t="shared" si="3"/>
        <v>0.64352092087277879</v>
      </c>
      <c r="J20" s="148">
        <f t="shared" si="4"/>
        <v>6.1770260890409545E-2</v>
      </c>
      <c r="K20" s="154">
        <f t="shared" si="5"/>
        <v>4.3151669935722226E-4</v>
      </c>
      <c r="M20" s="153" t="s">
        <v>135</v>
      </c>
      <c r="N20" s="152">
        <f t="shared" si="6"/>
        <v>3276383.0265595461</v>
      </c>
      <c r="O20" s="151">
        <f t="shared" si="7"/>
        <v>4122854.7652912457</v>
      </c>
      <c r="P20" s="150">
        <f t="shared" si="8"/>
        <v>19201.04868807393</v>
      </c>
      <c r="Q20" s="149">
        <f t="shared" si="9"/>
        <v>7418438.8405388659</v>
      </c>
      <c r="R20" s="148">
        <f t="shared" si="10"/>
        <v>3.3343806318673133E-2</v>
      </c>
      <c r="T20" s="134"/>
      <c r="U20" s="134"/>
      <c r="V20" s="134"/>
      <c r="W20" s="134"/>
      <c r="X20" s="134"/>
      <c r="Y20" s="134"/>
      <c r="Z20" s="134"/>
    </row>
    <row r="21" spans="1:26">
      <c r="A21" s="133" t="s">
        <v>170</v>
      </c>
      <c r="B21" s="194" t="s">
        <v>10</v>
      </c>
      <c r="C21" s="152">
        <v>10409374</v>
      </c>
      <c r="D21" s="151">
        <f>+'COEF Art 14 F I'!D23</f>
        <v>1281029</v>
      </c>
      <c r="E21" s="157">
        <f t="shared" si="0"/>
        <v>0.12306494127312555</v>
      </c>
      <c r="F21" s="156">
        <f t="shared" si="1"/>
        <v>7.8288955451442082E-3</v>
      </c>
      <c r="G21" s="151">
        <v>1193413</v>
      </c>
      <c r="H21" s="185">
        <f t="shared" si="2"/>
        <v>7.3416327792641844E-2</v>
      </c>
      <c r="I21" s="155">
        <f t="shared" si="3"/>
        <v>7.3416327792641844E-2</v>
      </c>
      <c r="J21" s="148">
        <f t="shared" si="4"/>
        <v>7.0470835900979982E-3</v>
      </c>
      <c r="K21" s="154">
        <f t="shared" si="5"/>
        <v>5.3210616400900122E-4</v>
      </c>
      <c r="M21" s="153" t="s">
        <v>10</v>
      </c>
      <c r="N21" s="152">
        <f t="shared" si="6"/>
        <v>870899.11444954993</v>
      </c>
      <c r="O21" s="151">
        <f t="shared" si="7"/>
        <v>470357.4461566215</v>
      </c>
      <c r="P21" s="150">
        <f t="shared" si="8"/>
        <v>23676.943157889593</v>
      </c>
      <c r="Q21" s="149">
        <f t="shared" si="9"/>
        <v>1364933.503764061</v>
      </c>
      <c r="R21" s="148">
        <f t="shared" si="10"/>
        <v>6.1349940824033024E-3</v>
      </c>
      <c r="T21" s="134"/>
      <c r="U21" s="134"/>
      <c r="V21" s="134"/>
      <c r="W21" s="134"/>
      <c r="X21" s="134"/>
      <c r="Y21" s="134"/>
      <c r="Z21" s="134"/>
    </row>
    <row r="22" spans="1:26">
      <c r="A22" s="133" t="s">
        <v>171</v>
      </c>
      <c r="B22" s="194" t="s">
        <v>136</v>
      </c>
      <c r="C22" s="152">
        <v>415292639</v>
      </c>
      <c r="D22" s="151">
        <f>+'COEF Art 14 F I'!D24</f>
        <v>103525907.23999999</v>
      </c>
      <c r="E22" s="157">
        <f t="shared" si="0"/>
        <v>0.24928423361724933</v>
      </c>
      <c r="F22" s="156">
        <f t="shared" si="1"/>
        <v>1.5858458191674762E-2</v>
      </c>
      <c r="G22" s="151">
        <v>90011508</v>
      </c>
      <c r="H22" s="185">
        <f t="shared" si="2"/>
        <v>0.15014079355275323</v>
      </c>
      <c r="I22" s="155">
        <f t="shared" si="3"/>
        <v>0.15014079355275323</v>
      </c>
      <c r="J22" s="148">
        <f t="shared" si="4"/>
        <v>1.4411708597551812E-2</v>
      </c>
      <c r="K22" s="154">
        <f t="shared" si="5"/>
        <v>4.3001972146632185E-2</v>
      </c>
      <c r="M22" s="153" t="s">
        <v>136</v>
      </c>
      <c r="N22" s="152">
        <f t="shared" si="6"/>
        <v>1764120.7646755441</v>
      </c>
      <c r="O22" s="151">
        <f t="shared" si="7"/>
        <v>961909.18754287553</v>
      </c>
      <c r="P22" s="150">
        <f t="shared" si="8"/>
        <v>1913443.8182823579</v>
      </c>
      <c r="Q22" s="149">
        <f t="shared" si="9"/>
        <v>4639473.7705007773</v>
      </c>
      <c r="R22" s="148">
        <f t="shared" si="10"/>
        <v>2.0853136104429359E-2</v>
      </c>
      <c r="T22" s="134"/>
      <c r="U22" s="134"/>
      <c r="V22" s="134"/>
      <c r="W22" s="134"/>
      <c r="X22" s="134"/>
      <c r="Y22" s="134"/>
      <c r="Z22" s="134"/>
    </row>
    <row r="23" spans="1:26">
      <c r="A23" s="133" t="s">
        <v>172</v>
      </c>
      <c r="B23" s="194" t="s">
        <v>11</v>
      </c>
      <c r="C23" s="152">
        <v>4596412</v>
      </c>
      <c r="D23" s="151">
        <f>+'COEF Art 14 F I'!D25</f>
        <v>3566422</v>
      </c>
      <c r="E23" s="157">
        <f t="shared" si="0"/>
        <v>0.77591434362280842</v>
      </c>
      <c r="F23" s="156">
        <f t="shared" si="1"/>
        <v>4.9360543184435217E-2</v>
      </c>
      <c r="G23" s="151">
        <v>877317</v>
      </c>
      <c r="H23" s="185">
        <f t="shared" si="2"/>
        <v>3.0651463496090923</v>
      </c>
      <c r="I23" s="155">
        <f t="shared" si="3"/>
        <v>3.0651463496090923</v>
      </c>
      <c r="J23" s="148">
        <f t="shared" si="4"/>
        <v>0.29421714747960892</v>
      </c>
      <c r="K23" s="154">
        <f t="shared" si="5"/>
        <v>1.4813990390984983E-3</v>
      </c>
      <c r="M23" s="153" t="s">
        <v>11</v>
      </c>
      <c r="N23" s="152">
        <f t="shared" si="6"/>
        <v>5490947.3629056523</v>
      </c>
      <c r="O23" s="151">
        <f t="shared" si="7"/>
        <v>19637517.326805327</v>
      </c>
      <c r="P23" s="150">
        <f t="shared" si="8"/>
        <v>65917.298492888862</v>
      </c>
      <c r="Q23" s="149">
        <f t="shared" si="9"/>
        <v>25194381.988203868</v>
      </c>
      <c r="R23" s="148">
        <f t="shared" si="10"/>
        <v>0.11324169564391998</v>
      </c>
      <c r="T23" s="134"/>
      <c r="U23" s="134"/>
      <c r="V23" s="134"/>
      <c r="W23" s="134"/>
      <c r="X23" s="134"/>
      <c r="Y23" s="134"/>
      <c r="Z23" s="134"/>
    </row>
    <row r="24" spans="1:26">
      <c r="A24" s="133" t="s">
        <v>173</v>
      </c>
      <c r="B24" s="194" t="s">
        <v>12</v>
      </c>
      <c r="C24" s="152">
        <v>459479979</v>
      </c>
      <c r="D24" s="151">
        <f>+'COEF Art 14 F I'!D26</f>
        <v>154603349.86000001</v>
      </c>
      <c r="E24" s="157">
        <f t="shared" si="0"/>
        <v>0.33647461679717716</v>
      </c>
      <c r="F24" s="156">
        <f t="shared" si="1"/>
        <v>2.1405158944912094E-2</v>
      </c>
      <c r="G24" s="200">
        <v>130662277.23999999</v>
      </c>
      <c r="H24" s="185">
        <f t="shared" si="2"/>
        <v>0.18322864965857844</v>
      </c>
      <c r="I24" s="155">
        <f t="shared" si="3"/>
        <v>0.18322864965857844</v>
      </c>
      <c r="J24" s="148">
        <f t="shared" si="4"/>
        <v>1.758774443052703E-2</v>
      </c>
      <c r="K24" s="154">
        <f t="shared" si="5"/>
        <v>6.4218214760904058E-2</v>
      </c>
      <c r="M24" s="153" t="s">
        <v>12</v>
      </c>
      <c r="N24" s="152">
        <f t="shared" si="6"/>
        <v>2381144.8067330709</v>
      </c>
      <c r="O24" s="151">
        <f t="shared" si="7"/>
        <v>1173893.6324839306</v>
      </c>
      <c r="P24" s="150">
        <f t="shared" si="8"/>
        <v>2857495.5966293802</v>
      </c>
      <c r="Q24" s="149">
        <f t="shared" si="9"/>
        <v>6412534.0358463814</v>
      </c>
      <c r="R24" s="148">
        <f t="shared" si="10"/>
        <v>2.8822545753794962E-2</v>
      </c>
      <c r="T24" s="134"/>
      <c r="U24" s="134"/>
      <c r="V24" s="134"/>
      <c r="W24" s="134"/>
      <c r="X24" s="134"/>
      <c r="Y24" s="134"/>
      <c r="Z24" s="134"/>
    </row>
    <row r="25" spans="1:26">
      <c r="A25" s="133" t="s">
        <v>174</v>
      </c>
      <c r="B25" s="194" t="s">
        <v>137</v>
      </c>
      <c r="C25" s="152">
        <v>12996129</v>
      </c>
      <c r="D25" s="151">
        <f>+'COEF Art 14 F I'!D27</f>
        <v>4608992</v>
      </c>
      <c r="E25" s="157">
        <f t="shared" si="0"/>
        <v>0.35464344806057252</v>
      </c>
      <c r="F25" s="156">
        <f t="shared" si="1"/>
        <v>2.2560986759616743E-2</v>
      </c>
      <c r="G25" s="151">
        <v>3648762.03</v>
      </c>
      <c r="H25" s="185">
        <f t="shared" si="2"/>
        <v>0.26316596207289522</v>
      </c>
      <c r="I25" s="155">
        <f t="shared" si="3"/>
        <v>0.26316596207289522</v>
      </c>
      <c r="J25" s="148">
        <f t="shared" si="4"/>
        <v>2.5260764036499857E-2</v>
      </c>
      <c r="K25" s="154">
        <f t="shared" si="5"/>
        <v>1.9144555299436426E-3</v>
      </c>
      <c r="M25" s="153" t="s">
        <v>137</v>
      </c>
      <c r="N25" s="152">
        <f t="shared" si="6"/>
        <v>2509720.9787458368</v>
      </c>
      <c r="O25" s="151">
        <f t="shared" si="7"/>
        <v>1686029.1648687359</v>
      </c>
      <c r="P25" s="150">
        <f t="shared" si="8"/>
        <v>85186.862747968917</v>
      </c>
      <c r="Q25" s="149">
        <f t="shared" si="9"/>
        <v>4280937.0063625416</v>
      </c>
      <c r="R25" s="148">
        <f t="shared" si="10"/>
        <v>1.9241613696747054E-2</v>
      </c>
      <c r="T25" s="134"/>
      <c r="U25" s="134"/>
      <c r="V25" s="134"/>
      <c r="W25" s="134"/>
      <c r="X25" s="134"/>
      <c r="Y25" s="134"/>
      <c r="Z25" s="134"/>
    </row>
    <row r="26" spans="1:26">
      <c r="A26" s="133" t="s">
        <v>175</v>
      </c>
      <c r="B26" s="194" t="s">
        <v>13</v>
      </c>
      <c r="C26" s="152">
        <v>844965</v>
      </c>
      <c r="D26" s="151">
        <f>+'COEF Art 14 F I'!D28</f>
        <v>246797</v>
      </c>
      <c r="E26" s="157">
        <f t="shared" si="0"/>
        <v>0.29207955359097715</v>
      </c>
      <c r="F26" s="156">
        <f t="shared" si="1"/>
        <v>1.8580923959986177E-2</v>
      </c>
      <c r="G26" s="200">
        <v>218938</v>
      </c>
      <c r="H26" s="185">
        <f t="shared" si="2"/>
        <v>0.12724606966355778</v>
      </c>
      <c r="I26" s="155">
        <f t="shared" si="3"/>
        <v>0.12724606966355778</v>
      </c>
      <c r="J26" s="148">
        <f t="shared" si="4"/>
        <v>1.2214090739640589E-2</v>
      </c>
      <c r="K26" s="154">
        <f t="shared" si="5"/>
        <v>1.0251306173312976E-4</v>
      </c>
      <c r="M26" s="153" t="s">
        <v>13</v>
      </c>
      <c r="N26" s="152">
        <f t="shared" si="6"/>
        <v>2066972.2988504008</v>
      </c>
      <c r="O26" s="151">
        <f t="shared" si="7"/>
        <v>815229.22979017708</v>
      </c>
      <c r="P26" s="150">
        <f t="shared" si="8"/>
        <v>4561.488101001366</v>
      </c>
      <c r="Q26" s="149">
        <f t="shared" si="9"/>
        <v>2886763.0167415794</v>
      </c>
      <c r="R26" s="148">
        <f t="shared" si="10"/>
        <v>1.2975191814231889E-2</v>
      </c>
      <c r="T26" s="134"/>
      <c r="U26" s="134"/>
      <c r="V26" s="134"/>
      <c r="W26" s="134"/>
      <c r="X26" s="134"/>
      <c r="Y26" s="134"/>
      <c r="Z26" s="134"/>
    </row>
    <row r="27" spans="1:26">
      <c r="A27" s="133" t="s">
        <v>176</v>
      </c>
      <c r="B27" s="153" t="s">
        <v>14</v>
      </c>
      <c r="C27" s="152">
        <v>1658016</v>
      </c>
      <c r="D27" s="151">
        <f>+'COEF Art 14 F I'!D29</f>
        <v>165744</v>
      </c>
      <c r="E27" s="157">
        <f t="shared" si="0"/>
        <v>9.996525968386312E-2</v>
      </c>
      <c r="F27" s="156">
        <f t="shared" si="1"/>
        <v>6.3593869067167458E-3</v>
      </c>
      <c r="G27" s="151">
        <v>140414</v>
      </c>
      <c r="H27" s="185">
        <f t="shared" si="2"/>
        <v>0.18039511729599611</v>
      </c>
      <c r="I27" s="155">
        <f t="shared" si="3"/>
        <v>0.18039511729599611</v>
      </c>
      <c r="J27" s="148">
        <f t="shared" si="4"/>
        <v>1.7315759437341809E-2</v>
      </c>
      <c r="K27" s="154">
        <f t="shared" si="5"/>
        <v>6.8845751382293376E-5</v>
      </c>
      <c r="M27" s="153" t="s">
        <v>14</v>
      </c>
      <c r="N27" s="152">
        <f t="shared" si="6"/>
        <v>707428.57578893134</v>
      </c>
      <c r="O27" s="151">
        <f t="shared" si="7"/>
        <v>1155739.9998283898</v>
      </c>
      <c r="P27" s="150">
        <f t="shared" si="8"/>
        <v>3063.4054863404754</v>
      </c>
      <c r="Q27" s="149">
        <f t="shared" si="9"/>
        <v>1866231.9811036617</v>
      </c>
      <c r="R27" s="148">
        <f t="shared" si="10"/>
        <v>8.3881904348373729E-3</v>
      </c>
      <c r="T27" s="134"/>
      <c r="U27" s="134"/>
      <c r="V27" s="134"/>
      <c r="W27" s="134"/>
      <c r="X27" s="134"/>
      <c r="Y27" s="134"/>
      <c r="Z27" s="134"/>
    </row>
    <row r="28" spans="1:26">
      <c r="A28" s="133" t="s">
        <v>177</v>
      </c>
      <c r="B28" s="153" t="s">
        <v>15</v>
      </c>
      <c r="C28" s="152">
        <v>69984471</v>
      </c>
      <c r="D28" s="151">
        <f>+'COEF Art 14 F I'!D30</f>
        <v>12472493</v>
      </c>
      <c r="E28" s="157">
        <f t="shared" si="0"/>
        <v>0.17821800782062067</v>
      </c>
      <c r="F28" s="156">
        <f t="shared" si="1"/>
        <v>1.1337511342038257E-2</v>
      </c>
      <c r="G28" s="151">
        <v>9156806</v>
      </c>
      <c r="H28" s="185">
        <f t="shared" si="2"/>
        <v>0.36210082423936907</v>
      </c>
      <c r="I28" s="155">
        <f t="shared" si="3"/>
        <v>0.36210082423936907</v>
      </c>
      <c r="J28" s="148">
        <f t="shared" si="4"/>
        <v>3.4757319702306971E-2</v>
      </c>
      <c r="K28" s="154">
        <f t="shared" si="5"/>
        <v>5.180749542640424E-3</v>
      </c>
      <c r="M28" s="153" t="s">
        <v>15</v>
      </c>
      <c r="N28" s="152">
        <f t="shared" si="6"/>
        <v>1261203.2605246583</v>
      </c>
      <c r="O28" s="151">
        <f t="shared" si="7"/>
        <v>2319876.5732533317</v>
      </c>
      <c r="P28" s="150">
        <f t="shared" si="8"/>
        <v>230526.01291475515</v>
      </c>
      <c r="Q28" s="149">
        <f t="shared" si="9"/>
        <v>3811605.8466927456</v>
      </c>
      <c r="R28" s="148">
        <f t="shared" si="10"/>
        <v>1.7132101490239304E-2</v>
      </c>
      <c r="T28" s="134"/>
      <c r="U28" s="134"/>
      <c r="V28" s="134"/>
      <c r="W28" s="134"/>
      <c r="X28" s="134"/>
      <c r="Y28" s="134"/>
      <c r="Z28" s="134"/>
    </row>
    <row r="29" spans="1:26">
      <c r="A29" s="133" t="s">
        <v>178</v>
      </c>
      <c r="B29" s="153" t="s">
        <v>16</v>
      </c>
      <c r="C29" s="152">
        <v>534177051</v>
      </c>
      <c r="D29" s="151">
        <f>+'COEF Art 14 F I'!D31</f>
        <v>210861820.24000001</v>
      </c>
      <c r="E29" s="157">
        <f t="shared" si="0"/>
        <v>0.39474144358178354</v>
      </c>
      <c r="F29" s="156">
        <f t="shared" si="1"/>
        <v>2.5111859617943738E-2</v>
      </c>
      <c r="G29" s="151">
        <v>215375991.11000001</v>
      </c>
      <c r="H29" s="185">
        <f t="shared" si="2"/>
        <v>-2.0959489712548574E-2</v>
      </c>
      <c r="I29" s="155">
        <f t="shared" si="3"/>
        <v>0</v>
      </c>
      <c r="J29" s="148">
        <f t="shared" si="4"/>
        <v>0</v>
      </c>
      <c r="K29" s="154">
        <f t="shared" si="5"/>
        <v>8.7586521697683647E-2</v>
      </c>
      <c r="M29" s="153" t="s">
        <v>16</v>
      </c>
      <c r="N29" s="152">
        <f t="shared" si="6"/>
        <v>2793484.2376346677</v>
      </c>
      <c r="O29" s="151">
        <f t="shared" si="7"/>
        <v>0</v>
      </c>
      <c r="P29" s="150">
        <f t="shared" si="8"/>
        <v>3897307.0336359395</v>
      </c>
      <c r="Q29" s="149">
        <f t="shared" si="9"/>
        <v>6690791.2712706067</v>
      </c>
      <c r="R29" s="148">
        <f t="shared" si="10"/>
        <v>3.0073234148508595E-2</v>
      </c>
      <c r="T29" s="134"/>
      <c r="U29" s="134"/>
      <c r="V29" s="134"/>
      <c r="W29" s="134"/>
      <c r="X29" s="134"/>
      <c r="Y29" s="134"/>
      <c r="Z29" s="134"/>
    </row>
    <row r="30" spans="1:26">
      <c r="A30" s="133" t="s">
        <v>179</v>
      </c>
      <c r="B30" s="153" t="s">
        <v>138</v>
      </c>
      <c r="C30" s="152">
        <v>1059673</v>
      </c>
      <c r="D30" s="151">
        <f>+'COEF Art 14 F I'!D32</f>
        <v>297293.69</v>
      </c>
      <c r="E30" s="157">
        <f t="shared" si="0"/>
        <v>0.28055229301869539</v>
      </c>
      <c r="F30" s="156">
        <f t="shared" si="1"/>
        <v>1.7847606103507739E-2</v>
      </c>
      <c r="G30" s="151">
        <v>288216.5</v>
      </c>
      <c r="H30" s="185">
        <f t="shared" si="2"/>
        <v>3.1494345396603007E-2</v>
      </c>
      <c r="I30" s="155">
        <f t="shared" si="3"/>
        <v>3.1494345396603007E-2</v>
      </c>
      <c r="J30" s="148">
        <f t="shared" si="4"/>
        <v>3.0230779895739184E-3</v>
      </c>
      <c r="K30" s="154">
        <f t="shared" si="5"/>
        <v>1.2348807479766748E-4</v>
      </c>
      <c r="M30" s="153" t="s">
        <v>138</v>
      </c>
      <c r="N30" s="152">
        <f t="shared" si="6"/>
        <v>1985396.8239785682</v>
      </c>
      <c r="O30" s="151">
        <f t="shared" si="7"/>
        <v>201775.2768969934</v>
      </c>
      <c r="P30" s="150">
        <f t="shared" si="8"/>
        <v>5494.8059718626591</v>
      </c>
      <c r="Q30" s="149">
        <f t="shared" si="9"/>
        <v>2192666.9068474243</v>
      </c>
      <c r="R30" s="148">
        <f t="shared" si="10"/>
        <v>9.8554240635855776E-3</v>
      </c>
      <c r="T30" s="134"/>
      <c r="U30" s="134"/>
      <c r="V30" s="134"/>
      <c r="W30" s="134"/>
      <c r="X30" s="134"/>
      <c r="Y30" s="134"/>
      <c r="Z30" s="134"/>
    </row>
    <row r="31" spans="1:26">
      <c r="A31" s="133" t="s">
        <v>180</v>
      </c>
      <c r="B31" s="153" t="s">
        <v>17</v>
      </c>
      <c r="C31" s="152">
        <v>2387896</v>
      </c>
      <c r="D31" s="151">
        <f>+'COEF Art 14 F I'!D33</f>
        <v>539788</v>
      </c>
      <c r="E31" s="157">
        <f t="shared" si="0"/>
        <v>0.22605172084546396</v>
      </c>
      <c r="F31" s="156">
        <f t="shared" si="1"/>
        <v>1.4380499368797107E-2</v>
      </c>
      <c r="G31" s="151">
        <v>518824</v>
      </c>
      <c r="H31" s="185">
        <f t="shared" si="2"/>
        <v>4.0406766070960387E-2</v>
      </c>
      <c r="I31" s="155">
        <f t="shared" si="3"/>
        <v>4.0406766070960387E-2</v>
      </c>
      <c r="J31" s="148">
        <f t="shared" si="4"/>
        <v>3.8785630753944162E-3</v>
      </c>
      <c r="K31" s="154">
        <f t="shared" si="5"/>
        <v>2.2421391089357911E-4</v>
      </c>
      <c r="M31" s="153" t="s">
        <v>17</v>
      </c>
      <c r="N31" s="152">
        <f t="shared" si="6"/>
        <v>1599710.2137089532</v>
      </c>
      <c r="O31" s="151">
        <f t="shared" si="7"/>
        <v>258874.61097570436</v>
      </c>
      <c r="P31" s="150">
        <f t="shared" si="8"/>
        <v>9976.7685144605693</v>
      </c>
      <c r="Q31" s="149">
        <f t="shared" si="9"/>
        <v>1868561.5931991183</v>
      </c>
      <c r="R31" s="148">
        <f t="shared" si="10"/>
        <v>8.3986613891955941E-3</v>
      </c>
      <c r="T31" s="134"/>
      <c r="U31" s="134"/>
      <c r="V31" s="134"/>
      <c r="W31" s="134"/>
      <c r="X31" s="134"/>
      <c r="Y31" s="134"/>
      <c r="Z31" s="134"/>
    </row>
    <row r="32" spans="1:26">
      <c r="A32" s="133" t="s">
        <v>181</v>
      </c>
      <c r="B32" s="153" t="s">
        <v>18</v>
      </c>
      <c r="C32" s="152">
        <v>708159</v>
      </c>
      <c r="D32" s="151">
        <f>+'COEF Art 14 F I'!D34</f>
        <v>419888</v>
      </c>
      <c r="E32" s="157">
        <f t="shared" si="0"/>
        <v>0.5929289891112024</v>
      </c>
      <c r="F32" s="156">
        <f t="shared" si="1"/>
        <v>3.7719752460916738E-2</v>
      </c>
      <c r="G32" s="151">
        <v>336929</v>
      </c>
      <c r="H32" s="185">
        <f t="shared" si="2"/>
        <v>0.2462210139228147</v>
      </c>
      <c r="I32" s="155">
        <f t="shared" si="3"/>
        <v>0.2462210139228147</v>
      </c>
      <c r="J32" s="148">
        <f t="shared" si="4"/>
        <v>2.3634253018667908E-2</v>
      </c>
      <c r="K32" s="154">
        <f t="shared" si="5"/>
        <v>1.7441056603200358E-4</v>
      </c>
      <c r="M32" s="153" t="s">
        <v>18</v>
      </c>
      <c r="N32" s="152">
        <f t="shared" si="6"/>
        <v>4196006.8091397071</v>
      </c>
      <c r="O32" s="151">
        <f t="shared" si="7"/>
        <v>1577467.7211577492</v>
      </c>
      <c r="P32" s="150">
        <f t="shared" si="8"/>
        <v>7760.6863768735493</v>
      </c>
      <c r="Q32" s="149">
        <f t="shared" si="9"/>
        <v>5781235.2166743297</v>
      </c>
      <c r="R32" s="148">
        <f t="shared" si="10"/>
        <v>2.5985034249265137E-2</v>
      </c>
      <c r="T32" s="134"/>
      <c r="U32" s="134"/>
      <c r="V32" s="134"/>
      <c r="W32" s="134"/>
      <c r="X32" s="134"/>
      <c r="Y32" s="134"/>
      <c r="Z32" s="134"/>
    </row>
    <row r="33" spans="1:26">
      <c r="A33" s="133" t="s">
        <v>182</v>
      </c>
      <c r="B33" s="153" t="s">
        <v>19</v>
      </c>
      <c r="C33" s="152">
        <v>2080067</v>
      </c>
      <c r="D33" s="151">
        <f>+'COEF Art 14 F I'!D35</f>
        <v>656691</v>
      </c>
      <c r="E33" s="157">
        <f t="shared" si="0"/>
        <v>0.31570665752593546</v>
      </c>
      <c r="F33" s="156">
        <f t="shared" si="1"/>
        <v>2.0083985082247877E-2</v>
      </c>
      <c r="G33" s="151">
        <v>629171</v>
      </c>
      <c r="H33" s="185">
        <f t="shared" si="2"/>
        <v>4.3740096094702308E-2</v>
      </c>
      <c r="I33" s="155">
        <f t="shared" si="3"/>
        <v>4.3740096094702308E-2</v>
      </c>
      <c r="J33" s="148">
        <f t="shared" si="4"/>
        <v>4.1985226268587564E-3</v>
      </c>
      <c r="K33" s="154">
        <f t="shared" si="5"/>
        <v>2.7277237982062467E-4</v>
      </c>
      <c r="M33" s="153" t="s">
        <v>19</v>
      </c>
      <c r="N33" s="152">
        <f t="shared" si="6"/>
        <v>2234175.2705586087</v>
      </c>
      <c r="O33" s="151">
        <f t="shared" si="7"/>
        <v>280230.30451560352</v>
      </c>
      <c r="P33" s="150">
        <f t="shared" si="8"/>
        <v>12137.457839984632</v>
      </c>
      <c r="Q33" s="149">
        <f t="shared" si="9"/>
        <v>2526543.0329141966</v>
      </c>
      <c r="R33" s="148">
        <f t="shared" si="10"/>
        <v>1.1356103805145687E-2</v>
      </c>
      <c r="T33" s="134"/>
      <c r="U33" s="134"/>
      <c r="V33" s="134"/>
      <c r="W33" s="134"/>
      <c r="X33" s="134"/>
      <c r="Y33" s="134"/>
      <c r="Z33" s="134"/>
    </row>
    <row r="34" spans="1:26">
      <c r="A34" s="133" t="s">
        <v>183</v>
      </c>
      <c r="B34" s="153" t="s">
        <v>20</v>
      </c>
      <c r="C34" s="152">
        <v>619036</v>
      </c>
      <c r="D34" s="151">
        <f>+'COEF Art 14 F I'!D36</f>
        <v>129046</v>
      </c>
      <c r="E34" s="157">
        <f t="shared" si="0"/>
        <v>0.20846283576399435</v>
      </c>
      <c r="F34" s="156">
        <f t="shared" si="1"/>
        <v>1.326156539268801E-2</v>
      </c>
      <c r="G34" s="151">
        <v>112915</v>
      </c>
      <c r="H34" s="185">
        <f t="shared" si="2"/>
        <v>0.14285967320550852</v>
      </c>
      <c r="I34" s="155">
        <f t="shared" si="3"/>
        <v>0.14285967320550852</v>
      </c>
      <c r="J34" s="148">
        <f t="shared" si="4"/>
        <v>1.3712808703491198E-2</v>
      </c>
      <c r="K34" s="154">
        <f t="shared" si="5"/>
        <v>5.3602355638089046E-5</v>
      </c>
      <c r="M34" s="153" t="s">
        <v>20</v>
      </c>
      <c r="N34" s="152">
        <f t="shared" si="6"/>
        <v>1475238.1724993426</v>
      </c>
      <c r="O34" s="151">
        <f t="shared" si="7"/>
        <v>915261.12879820645</v>
      </c>
      <c r="P34" s="150">
        <f t="shared" si="8"/>
        <v>2385.1254005592541</v>
      </c>
      <c r="Q34" s="149">
        <f t="shared" si="9"/>
        <v>2392884.4266981082</v>
      </c>
      <c r="R34" s="148">
        <f t="shared" si="10"/>
        <v>1.075534577851898E-2</v>
      </c>
      <c r="T34" s="134"/>
      <c r="U34" s="134"/>
      <c r="V34" s="134"/>
      <c r="W34" s="134"/>
      <c r="X34" s="134"/>
      <c r="Y34" s="134"/>
      <c r="Z34" s="134"/>
    </row>
    <row r="35" spans="1:26">
      <c r="A35" s="133" t="s">
        <v>184</v>
      </c>
      <c r="B35" s="153" t="s">
        <v>139</v>
      </c>
      <c r="C35" s="152">
        <v>593222877</v>
      </c>
      <c r="D35" s="151">
        <f>+'COEF Art 14 F I'!D37</f>
        <v>116809127.09999999</v>
      </c>
      <c r="E35" s="157">
        <f t="shared" si="0"/>
        <v>0.19690597181740177</v>
      </c>
      <c r="F35" s="156">
        <f t="shared" si="1"/>
        <v>1.252636428885362E-2</v>
      </c>
      <c r="G35" s="151">
        <v>99086847.890000001</v>
      </c>
      <c r="H35" s="185">
        <f t="shared" si="2"/>
        <v>0.1788560196169946</v>
      </c>
      <c r="I35" s="155">
        <f t="shared" si="3"/>
        <v>0.1788560196169946</v>
      </c>
      <c r="J35" s="148">
        <f t="shared" si="4"/>
        <v>1.7168024589749274E-2</v>
      </c>
      <c r="K35" s="154">
        <f t="shared" si="5"/>
        <v>4.8519476563310328E-2</v>
      </c>
      <c r="M35" s="153" t="s">
        <v>139</v>
      </c>
      <c r="N35" s="152">
        <f t="shared" si="6"/>
        <v>1393453.2021188356</v>
      </c>
      <c r="O35" s="151">
        <f t="shared" si="7"/>
        <v>1145879.4405298454</v>
      </c>
      <c r="P35" s="150">
        <f t="shared" si="8"/>
        <v>2158954.2958585643</v>
      </c>
      <c r="Q35" s="149">
        <f t="shared" si="9"/>
        <v>4698286.9385072459</v>
      </c>
      <c r="R35" s="148">
        <f t="shared" si="10"/>
        <v>2.1117484834013659E-2</v>
      </c>
      <c r="T35" s="134"/>
      <c r="U35" s="134"/>
      <c r="V35" s="134"/>
      <c r="W35" s="134"/>
      <c r="X35" s="134"/>
      <c r="Y35" s="134"/>
      <c r="Z35" s="134"/>
    </row>
    <row r="36" spans="1:26">
      <c r="A36" s="133" t="s">
        <v>185</v>
      </c>
      <c r="B36" s="153" t="s">
        <v>21</v>
      </c>
      <c r="C36" s="152">
        <v>3907034</v>
      </c>
      <c r="D36" s="151">
        <f>+'COEF Art 14 F I'!D38</f>
        <v>1176027</v>
      </c>
      <c r="E36" s="157">
        <f t="shared" si="0"/>
        <v>0.3010024995943214</v>
      </c>
      <c r="F36" s="156">
        <f t="shared" si="1"/>
        <v>1.9148565820393086E-2</v>
      </c>
      <c r="G36" s="151">
        <v>1194083</v>
      </c>
      <c r="H36" s="185">
        <f t="shared" si="2"/>
        <v>-1.5121226916386843E-2</v>
      </c>
      <c r="I36" s="155">
        <f t="shared" si="3"/>
        <v>0</v>
      </c>
      <c r="J36" s="148">
        <f t="shared" si="4"/>
        <v>0</v>
      </c>
      <c r="K36" s="154">
        <f t="shared" si="5"/>
        <v>4.8849106128043447E-4</v>
      </c>
      <c r="M36" s="153" t="s">
        <v>21</v>
      </c>
      <c r="N36" s="152">
        <f t="shared" si="6"/>
        <v>2130117.705594203</v>
      </c>
      <c r="O36" s="151">
        <f t="shared" si="7"/>
        <v>0</v>
      </c>
      <c r="P36" s="150">
        <f t="shared" si="8"/>
        <v>21736.217081067975</v>
      </c>
      <c r="Q36" s="149">
        <f t="shared" si="9"/>
        <v>2151853.9226752711</v>
      </c>
      <c r="R36" s="148">
        <f t="shared" si="10"/>
        <v>9.6719811224526293E-3</v>
      </c>
      <c r="T36" s="134"/>
      <c r="U36" s="134"/>
      <c r="V36" s="134"/>
      <c r="W36" s="134"/>
      <c r="X36" s="134"/>
      <c r="Y36" s="134"/>
      <c r="Z36" s="134"/>
    </row>
    <row r="37" spans="1:26">
      <c r="A37" s="133" t="s">
        <v>186</v>
      </c>
      <c r="B37" s="153" t="s">
        <v>22</v>
      </c>
      <c r="C37" s="152">
        <v>40511812</v>
      </c>
      <c r="D37" s="151">
        <f>+'COEF Art 14 F I'!D39</f>
        <v>12032960</v>
      </c>
      <c r="E37" s="157">
        <f t="shared" ref="E37:E55" si="11">IFERROR(D37/C37,0)</f>
        <v>0.2970234952709595</v>
      </c>
      <c r="F37" s="156">
        <f t="shared" ref="F37:F55" si="12">IFERROR(E37/$E$56,0)</f>
        <v>1.8895437602892525E-2</v>
      </c>
      <c r="G37" s="151">
        <v>10280239</v>
      </c>
      <c r="H37" s="185">
        <f t="shared" ref="H37:H55" si="13">IFERROR((D37/G37)-1,0)</f>
        <v>0.17049418792695392</v>
      </c>
      <c r="I37" s="155">
        <f t="shared" ref="I37:I55" si="14">IF(H37&lt;0,0,H37)</f>
        <v>0.17049418792695392</v>
      </c>
      <c r="J37" s="148">
        <f t="shared" ref="J37:J55" si="15">IFERROR(I37/$I$56,0)</f>
        <v>1.6365389417741218E-2</v>
      </c>
      <c r="K37" s="154">
        <f t="shared" ref="K37:K55" si="16">IFERROR(D37/$D$56,0)</f>
        <v>4.9981789540078725E-3</v>
      </c>
      <c r="M37" s="153" t="s">
        <v>22</v>
      </c>
      <c r="N37" s="152">
        <f t="shared" ref="N37:N55" si="17">IFERROR($N$3*F37,0)</f>
        <v>2101959.3096630983</v>
      </c>
      <c r="O37" s="151">
        <f t="shared" ref="O37:O55" si="18">IFERROR($O$3*J37,0)</f>
        <v>1092307.5728381297</v>
      </c>
      <c r="P37" s="150">
        <f t="shared" ref="P37:P55" si="19">IFERROR($P$3*K37,0)</f>
        <v>222402.23284653129</v>
      </c>
      <c r="Q37" s="149">
        <f t="shared" ref="Q37:Q55" si="20">IFERROR(SUM(N37:P37),0)</f>
        <v>3416669.1153477589</v>
      </c>
      <c r="R37" s="148">
        <f t="shared" ref="R37:R55" si="21">IFERROR(Q37/$Q$56,0)</f>
        <v>1.5356971417570198E-2</v>
      </c>
      <c r="T37" s="134"/>
      <c r="U37" s="134"/>
      <c r="V37" s="134"/>
      <c r="W37" s="134"/>
      <c r="X37" s="134"/>
      <c r="Y37" s="134"/>
      <c r="Z37" s="134"/>
    </row>
    <row r="38" spans="1:26">
      <c r="A38" s="133" t="s">
        <v>187</v>
      </c>
      <c r="B38" s="153" t="s">
        <v>140</v>
      </c>
      <c r="C38" s="152">
        <v>2187206</v>
      </c>
      <c r="D38" s="151">
        <f>+'COEF Art 14 F I'!D40</f>
        <v>947940</v>
      </c>
      <c r="E38" s="157">
        <f t="shared" si="11"/>
        <v>0.43340224926230086</v>
      </c>
      <c r="F38" s="156">
        <f t="shared" si="12"/>
        <v>2.7571304251262588E-2</v>
      </c>
      <c r="G38" s="151">
        <v>940947</v>
      </c>
      <c r="H38" s="185">
        <f t="shared" si="13"/>
        <v>7.4318744838977047E-3</v>
      </c>
      <c r="I38" s="155">
        <f t="shared" si="14"/>
        <v>7.4318744838977047E-3</v>
      </c>
      <c r="J38" s="148">
        <f t="shared" si="15"/>
        <v>7.1337047621159604E-4</v>
      </c>
      <c r="K38" s="154">
        <f t="shared" si="16"/>
        <v>3.9374964744021612E-4</v>
      </c>
      <c r="M38" s="153" t="s">
        <v>140</v>
      </c>
      <c r="N38" s="152">
        <f t="shared" si="17"/>
        <v>3067076.871594843</v>
      </c>
      <c r="O38" s="151">
        <f t="shared" si="18"/>
        <v>47613.897446298513</v>
      </c>
      <c r="P38" s="150">
        <f t="shared" si="19"/>
        <v>17520.541296949454</v>
      </c>
      <c r="Q38" s="149">
        <f t="shared" si="20"/>
        <v>3132211.3103380911</v>
      </c>
      <c r="R38" s="148">
        <f t="shared" si="21"/>
        <v>1.4078413197982816E-2</v>
      </c>
      <c r="T38" s="134"/>
      <c r="U38" s="134"/>
      <c r="V38" s="134"/>
      <c r="W38" s="134"/>
      <c r="X38" s="134"/>
      <c r="Y38" s="134"/>
      <c r="Z38" s="134"/>
    </row>
    <row r="39" spans="1:26">
      <c r="A39" s="133" t="s">
        <v>188</v>
      </c>
      <c r="B39" s="153" t="s">
        <v>23</v>
      </c>
      <c r="C39" s="152">
        <v>769899</v>
      </c>
      <c r="D39" s="151">
        <f>+'COEF Art 14 F I'!D41</f>
        <v>296637</v>
      </c>
      <c r="E39" s="157">
        <f t="shared" si="11"/>
        <v>0.38529339562721865</v>
      </c>
      <c r="F39" s="156">
        <f t="shared" si="12"/>
        <v>2.4510812887846654E-2</v>
      </c>
      <c r="G39" s="151">
        <v>301669</v>
      </c>
      <c r="H39" s="185">
        <f t="shared" si="13"/>
        <v>-1.6680533962720734E-2</v>
      </c>
      <c r="I39" s="155">
        <f t="shared" si="14"/>
        <v>0</v>
      </c>
      <c r="J39" s="148">
        <f t="shared" si="15"/>
        <v>0</v>
      </c>
      <c r="K39" s="154">
        <f t="shared" si="16"/>
        <v>1.2321530283322088E-4</v>
      </c>
      <c r="M39" s="153" t="s">
        <v>23</v>
      </c>
      <c r="N39" s="152">
        <f t="shared" si="17"/>
        <v>2726622.8186815162</v>
      </c>
      <c r="O39" s="151">
        <f t="shared" si="18"/>
        <v>0</v>
      </c>
      <c r="P39" s="150">
        <f t="shared" si="19"/>
        <v>5482.6685325054286</v>
      </c>
      <c r="Q39" s="149">
        <f t="shared" si="20"/>
        <v>2732105.4872140219</v>
      </c>
      <c r="R39" s="148">
        <f t="shared" si="21"/>
        <v>1.228004950448997E-2</v>
      </c>
      <c r="T39" s="134"/>
      <c r="U39" s="134"/>
      <c r="V39" s="134"/>
      <c r="W39" s="134"/>
      <c r="X39" s="134"/>
      <c r="Y39" s="134"/>
      <c r="Z39" s="134"/>
    </row>
    <row r="40" spans="1:26">
      <c r="A40" s="133" t="s">
        <v>189</v>
      </c>
      <c r="B40" s="153" t="s">
        <v>24</v>
      </c>
      <c r="C40" s="152">
        <v>847487</v>
      </c>
      <c r="D40" s="151">
        <f>+'COEF Art 14 F I'!D42</f>
        <v>101056</v>
      </c>
      <c r="E40" s="157">
        <f t="shared" si="11"/>
        <v>0.11924194707411441</v>
      </c>
      <c r="F40" s="156">
        <f t="shared" si="12"/>
        <v>7.585692062949183E-3</v>
      </c>
      <c r="G40" s="151">
        <v>64774</v>
      </c>
      <c r="H40" s="185">
        <f t="shared" si="13"/>
        <v>0.56013215178929809</v>
      </c>
      <c r="I40" s="155">
        <f t="shared" si="14"/>
        <v>0.56013215178929809</v>
      </c>
      <c r="J40" s="148">
        <f t="shared" si="15"/>
        <v>5.3765942997168838E-2</v>
      </c>
      <c r="K40" s="154">
        <f t="shared" si="16"/>
        <v>4.1976036850136589E-5</v>
      </c>
      <c r="M40" s="153" t="s">
        <v>24</v>
      </c>
      <c r="N40" s="152">
        <f t="shared" si="17"/>
        <v>843844.76226751518</v>
      </c>
      <c r="O40" s="151">
        <f t="shared" si="18"/>
        <v>3588606.7356835688</v>
      </c>
      <c r="P40" s="150">
        <f t="shared" si="19"/>
        <v>1867.793131743068</v>
      </c>
      <c r="Q40" s="149">
        <f t="shared" si="20"/>
        <v>4434319.2910828264</v>
      </c>
      <c r="R40" s="148">
        <f t="shared" si="21"/>
        <v>1.9931024137995263E-2</v>
      </c>
      <c r="T40" s="134"/>
      <c r="U40" s="134"/>
      <c r="V40" s="134"/>
      <c r="W40" s="134"/>
      <c r="X40" s="134"/>
      <c r="Y40" s="134"/>
      <c r="Z40" s="134"/>
    </row>
    <row r="41" spans="1:26">
      <c r="A41" s="133" t="s">
        <v>190</v>
      </c>
      <c r="B41" s="153" t="s">
        <v>25</v>
      </c>
      <c r="C41" s="152">
        <v>4772320</v>
      </c>
      <c r="D41" s="151">
        <f>+'COEF Art 14 F I'!D43</f>
        <v>933845.6</v>
      </c>
      <c r="E41" s="157">
        <f t="shared" si="11"/>
        <v>0.19567958561035304</v>
      </c>
      <c r="F41" s="156">
        <f t="shared" si="12"/>
        <v>1.2448346541364662E-2</v>
      </c>
      <c r="G41" s="200">
        <v>1105076</v>
      </c>
      <c r="H41" s="185">
        <f t="shared" si="13"/>
        <v>-0.15494898088457265</v>
      </c>
      <c r="I41" s="155">
        <f t="shared" si="14"/>
        <v>0</v>
      </c>
      <c r="J41" s="148">
        <f t="shared" si="15"/>
        <v>0</v>
      </c>
      <c r="K41" s="154">
        <f t="shared" si="16"/>
        <v>3.8789519986876501E-4</v>
      </c>
      <c r="M41" s="153" t="s">
        <v>25</v>
      </c>
      <c r="N41" s="152">
        <f t="shared" si="17"/>
        <v>1384774.380590603</v>
      </c>
      <c r="O41" s="151">
        <f t="shared" si="18"/>
        <v>0</v>
      </c>
      <c r="P41" s="150">
        <f t="shared" si="19"/>
        <v>17260.037976849319</v>
      </c>
      <c r="Q41" s="149">
        <f t="shared" si="20"/>
        <v>1402034.4185674523</v>
      </c>
      <c r="R41" s="148">
        <f t="shared" si="21"/>
        <v>6.3017523106560832E-3</v>
      </c>
      <c r="T41" s="134"/>
      <c r="U41" s="134"/>
      <c r="V41" s="134"/>
      <c r="W41" s="134"/>
      <c r="X41" s="134"/>
      <c r="Y41" s="134"/>
      <c r="Z41" s="134"/>
    </row>
    <row r="42" spans="1:26">
      <c r="A42" s="133" t="s">
        <v>191</v>
      </c>
      <c r="B42" s="153" t="s">
        <v>26</v>
      </c>
      <c r="C42" s="152">
        <v>62554222</v>
      </c>
      <c r="D42" s="151">
        <f>+'COEF Art 14 F I'!D44</f>
        <v>20840679</v>
      </c>
      <c r="E42" s="157">
        <f t="shared" si="11"/>
        <v>0.33316182878911033</v>
      </c>
      <c r="F42" s="156">
        <f t="shared" si="12"/>
        <v>2.1194412724176478E-2</v>
      </c>
      <c r="G42" s="151">
        <v>16891683.199999999</v>
      </c>
      <c r="H42" s="185">
        <f t="shared" si="13"/>
        <v>0.23378343965153214</v>
      </c>
      <c r="I42" s="155">
        <f t="shared" si="14"/>
        <v>0.23378343965153214</v>
      </c>
      <c r="J42" s="148">
        <f t="shared" si="15"/>
        <v>2.2440395627770664E-2</v>
      </c>
      <c r="K42" s="154">
        <f t="shared" si="16"/>
        <v>8.6566765920466655E-3</v>
      </c>
      <c r="M42" s="153" t="s">
        <v>26</v>
      </c>
      <c r="N42" s="152">
        <f t="shared" si="17"/>
        <v>2357701.0532746315</v>
      </c>
      <c r="O42" s="151">
        <f t="shared" si="18"/>
        <v>1497783.7346861446</v>
      </c>
      <c r="P42" s="150">
        <f t="shared" si="19"/>
        <v>385193.13150195923</v>
      </c>
      <c r="Q42" s="149">
        <f t="shared" si="20"/>
        <v>4240677.9194627358</v>
      </c>
      <c r="R42" s="148">
        <f t="shared" si="21"/>
        <v>1.906066036882877E-2</v>
      </c>
      <c r="T42" s="134"/>
      <c r="U42" s="134"/>
      <c r="V42" s="134"/>
      <c r="W42" s="134"/>
      <c r="X42" s="134"/>
      <c r="Y42" s="134"/>
      <c r="Z42" s="134"/>
    </row>
    <row r="43" spans="1:26">
      <c r="A43" s="133" t="s">
        <v>192</v>
      </c>
      <c r="B43" s="153" t="s">
        <v>27</v>
      </c>
      <c r="C43" s="152"/>
      <c r="D43" s="151"/>
      <c r="E43" s="157">
        <f t="shared" si="11"/>
        <v>0</v>
      </c>
      <c r="F43" s="156">
        <f t="shared" si="12"/>
        <v>0</v>
      </c>
      <c r="G43" s="151"/>
      <c r="H43" s="185">
        <f t="shared" si="13"/>
        <v>0</v>
      </c>
      <c r="I43" s="155">
        <f t="shared" si="14"/>
        <v>0</v>
      </c>
      <c r="J43" s="148">
        <f t="shared" si="15"/>
        <v>0</v>
      </c>
      <c r="K43" s="154">
        <f t="shared" si="16"/>
        <v>0</v>
      </c>
      <c r="M43" s="153" t="s">
        <v>27</v>
      </c>
      <c r="N43" s="152">
        <f t="shared" si="17"/>
        <v>0</v>
      </c>
      <c r="O43" s="151">
        <f t="shared" si="18"/>
        <v>0</v>
      </c>
      <c r="P43" s="150">
        <f t="shared" si="19"/>
        <v>0</v>
      </c>
      <c r="Q43" s="149">
        <f t="shared" si="20"/>
        <v>0</v>
      </c>
      <c r="R43" s="148">
        <f t="shared" si="21"/>
        <v>0</v>
      </c>
      <c r="T43" s="134"/>
      <c r="U43" s="134"/>
      <c r="V43" s="134"/>
      <c r="W43" s="134"/>
      <c r="X43" s="134"/>
      <c r="Y43" s="134"/>
      <c r="Z43" s="134"/>
    </row>
    <row r="44" spans="1:26">
      <c r="A44" s="133" t="s">
        <v>193</v>
      </c>
      <c r="B44" s="153" t="s">
        <v>141</v>
      </c>
      <c r="C44" s="152">
        <v>1399134</v>
      </c>
      <c r="D44" s="151">
        <f>+'COEF Art 14 F I'!D46</f>
        <v>378540</v>
      </c>
      <c r="E44" s="157">
        <f t="shared" si="11"/>
        <v>0.27055307068515239</v>
      </c>
      <c r="F44" s="156">
        <f t="shared" si="12"/>
        <v>1.7211495880952613E-2</v>
      </c>
      <c r="G44" s="151">
        <v>451420</v>
      </c>
      <c r="H44" s="185">
        <f t="shared" si="13"/>
        <v>-0.1614461034070267</v>
      </c>
      <c r="I44" s="155">
        <f t="shared" si="14"/>
        <v>0</v>
      </c>
      <c r="J44" s="148">
        <f t="shared" si="15"/>
        <v>0</v>
      </c>
      <c r="K44" s="154">
        <f t="shared" si="16"/>
        <v>1.572356811000901E-4</v>
      </c>
      <c r="M44" s="153" t="s">
        <v>141</v>
      </c>
      <c r="N44" s="152">
        <f t="shared" si="17"/>
        <v>1914634.8849130801</v>
      </c>
      <c r="O44" s="151">
        <f t="shared" si="18"/>
        <v>0</v>
      </c>
      <c r="P44" s="150">
        <f t="shared" si="19"/>
        <v>6996.4614875912466</v>
      </c>
      <c r="Q44" s="149">
        <f t="shared" si="20"/>
        <v>1921631.3464006714</v>
      </c>
      <c r="R44" s="148">
        <f t="shared" si="21"/>
        <v>8.6371950766963232E-3</v>
      </c>
      <c r="T44" s="134"/>
      <c r="U44" s="134"/>
      <c r="V44" s="134"/>
      <c r="W44" s="134"/>
      <c r="X44" s="134"/>
      <c r="Y44" s="134"/>
      <c r="Z44" s="134"/>
    </row>
    <row r="45" spans="1:26">
      <c r="A45" s="133" t="s">
        <v>194</v>
      </c>
      <c r="B45" s="153" t="s">
        <v>142</v>
      </c>
      <c r="C45" s="152">
        <v>110604359</v>
      </c>
      <c r="D45" s="151">
        <f>+'COEF Art 14 F I'!D47</f>
        <v>21534368.5</v>
      </c>
      <c r="E45" s="157">
        <f t="shared" si="11"/>
        <v>0.19469728584566906</v>
      </c>
      <c r="F45" s="156">
        <f t="shared" si="12"/>
        <v>1.2385856589537822E-2</v>
      </c>
      <c r="G45" s="151">
        <v>17252658</v>
      </c>
      <c r="H45" s="185">
        <f t="shared" si="13"/>
        <v>0.2481768606321415</v>
      </c>
      <c r="I45" s="155">
        <f t="shared" si="14"/>
        <v>0.2481768606321415</v>
      </c>
      <c r="J45" s="148">
        <f t="shared" si="15"/>
        <v>2.3821990755823232E-2</v>
      </c>
      <c r="K45" s="154">
        <f t="shared" si="16"/>
        <v>8.9448171875041622E-3</v>
      </c>
      <c r="M45" s="153" t="s">
        <v>142</v>
      </c>
      <c r="N45" s="152">
        <f t="shared" si="17"/>
        <v>1377822.8963877328</v>
      </c>
      <c r="O45" s="151">
        <f t="shared" si="18"/>
        <v>1589998.2724796718</v>
      </c>
      <c r="P45" s="150">
        <f t="shared" si="19"/>
        <v>398014.42349513416</v>
      </c>
      <c r="Q45" s="149">
        <f t="shared" si="20"/>
        <v>3365835.5923625389</v>
      </c>
      <c r="R45" s="148">
        <f t="shared" si="21"/>
        <v>1.512848895901671E-2</v>
      </c>
      <c r="T45" s="134"/>
      <c r="U45" s="134"/>
      <c r="V45" s="134"/>
      <c r="W45" s="134"/>
      <c r="X45" s="134"/>
      <c r="Y45" s="134"/>
      <c r="Z45" s="134"/>
    </row>
    <row r="46" spans="1:26">
      <c r="A46" s="133" t="s">
        <v>195</v>
      </c>
      <c r="B46" s="153" t="s">
        <v>143</v>
      </c>
      <c r="C46" s="152">
        <v>8051951</v>
      </c>
      <c r="D46" s="151">
        <f>+'COEF Art 14 F I'!D48</f>
        <v>1244367</v>
      </c>
      <c r="E46" s="157">
        <f t="shared" si="11"/>
        <v>0.15454229664338495</v>
      </c>
      <c r="F46" s="156">
        <f t="shared" si="12"/>
        <v>9.8313580229364931E-3</v>
      </c>
      <c r="G46" s="151">
        <v>1075933</v>
      </c>
      <c r="H46" s="185">
        <f t="shared" si="13"/>
        <v>0.15654692253142155</v>
      </c>
      <c r="I46" s="155">
        <f t="shared" si="14"/>
        <v>0.15654692253142155</v>
      </c>
      <c r="J46" s="148">
        <f t="shared" si="15"/>
        <v>1.5026619854474546E-2</v>
      </c>
      <c r="K46" s="154">
        <f t="shared" si="16"/>
        <v>5.1687772172947588E-4</v>
      </c>
      <c r="M46" s="153" t="s">
        <v>143</v>
      </c>
      <c r="N46" s="152">
        <f t="shared" si="17"/>
        <v>1093656.3077945826</v>
      </c>
      <c r="O46" s="151">
        <f t="shared" si="18"/>
        <v>1002951.4264664403</v>
      </c>
      <c r="P46" s="150">
        <f t="shared" si="19"/>
        <v>22999.32845123225</v>
      </c>
      <c r="Q46" s="149">
        <f t="shared" si="20"/>
        <v>2119607.0627122549</v>
      </c>
      <c r="R46" s="148">
        <f t="shared" si="21"/>
        <v>9.5270405121565035E-3</v>
      </c>
      <c r="T46" s="134"/>
      <c r="U46" s="134"/>
      <c r="V46" s="134"/>
      <c r="W46" s="134"/>
      <c r="X46" s="134"/>
      <c r="Y46" s="134"/>
      <c r="Z46" s="134"/>
    </row>
    <row r="47" spans="1:26">
      <c r="A47" s="133" t="s">
        <v>196</v>
      </c>
      <c r="B47" s="153" t="s">
        <v>28</v>
      </c>
      <c r="C47" s="152">
        <v>1112166</v>
      </c>
      <c r="D47" s="151">
        <f>+'COEF Art 14 F I'!D49</f>
        <v>290271</v>
      </c>
      <c r="E47" s="157">
        <f t="shared" si="11"/>
        <v>0.26099611029288794</v>
      </c>
      <c r="F47" s="156">
        <f t="shared" si="12"/>
        <v>1.6603520580545449E-2</v>
      </c>
      <c r="G47" s="151">
        <v>222448</v>
      </c>
      <c r="H47" s="185">
        <f t="shared" si="13"/>
        <v>0.30489372797238001</v>
      </c>
      <c r="I47" s="155">
        <f t="shared" si="14"/>
        <v>0.30489372797238001</v>
      </c>
      <c r="J47" s="148">
        <f t="shared" si="15"/>
        <v>2.9266127191576952E-2</v>
      </c>
      <c r="K47" s="154">
        <f t="shared" si="16"/>
        <v>1.2057103182914423E-4</v>
      </c>
      <c r="M47" s="153" t="s">
        <v>28</v>
      </c>
      <c r="N47" s="152">
        <f t="shared" si="17"/>
        <v>1847002.7204936421</v>
      </c>
      <c r="O47" s="151">
        <f t="shared" si="18"/>
        <v>1953367.0444986967</v>
      </c>
      <c r="P47" s="150">
        <f t="shared" si="19"/>
        <v>5365.0073240994316</v>
      </c>
      <c r="Q47" s="149">
        <f t="shared" si="20"/>
        <v>3805734.7723164381</v>
      </c>
      <c r="R47" s="148">
        <f t="shared" si="21"/>
        <v>1.7105712654111635E-2</v>
      </c>
      <c r="T47" s="134"/>
      <c r="U47" s="134"/>
      <c r="V47" s="134"/>
      <c r="W47" s="134"/>
      <c r="X47" s="134"/>
      <c r="Y47" s="134"/>
      <c r="Z47" s="134"/>
    </row>
    <row r="48" spans="1:26">
      <c r="A48" s="133" t="s">
        <v>197</v>
      </c>
      <c r="B48" s="153" t="s">
        <v>29</v>
      </c>
      <c r="C48" s="152">
        <v>18582885</v>
      </c>
      <c r="D48" s="151">
        <f>+'COEF Art 14 F I'!D50</f>
        <v>7908079.6500000004</v>
      </c>
      <c r="E48" s="157">
        <f t="shared" si="11"/>
        <v>0.42555715380039216</v>
      </c>
      <c r="F48" s="156">
        <f t="shared" si="12"/>
        <v>2.7072230897977848E-2</v>
      </c>
      <c r="G48" s="151">
        <v>7881801</v>
      </c>
      <c r="H48" s="185">
        <f t="shared" si="13"/>
        <v>3.3340920431765841E-3</v>
      </c>
      <c r="I48" s="155">
        <f t="shared" si="14"/>
        <v>3.3340920431765841E-3</v>
      </c>
      <c r="J48" s="148">
        <f t="shared" si="15"/>
        <v>3.2003269615592055E-4</v>
      </c>
      <c r="K48" s="154">
        <f t="shared" si="16"/>
        <v>3.2848108257027323E-3</v>
      </c>
      <c r="M48" s="153" t="s">
        <v>29</v>
      </c>
      <c r="N48" s="152">
        <f t="shared" si="17"/>
        <v>3011559.1374630304</v>
      </c>
      <c r="O48" s="151">
        <f t="shared" si="18"/>
        <v>21360.575580801858</v>
      </c>
      <c r="P48" s="150">
        <f t="shared" si="19"/>
        <v>146163.086363473</v>
      </c>
      <c r="Q48" s="149">
        <f t="shared" si="20"/>
        <v>3179082.7994073052</v>
      </c>
      <c r="R48" s="148">
        <f t="shared" si="21"/>
        <v>1.4289087422976245E-2</v>
      </c>
      <c r="T48" s="134"/>
      <c r="U48" s="134"/>
      <c r="V48" s="134"/>
      <c r="W48" s="134"/>
      <c r="X48" s="134"/>
      <c r="Y48" s="134"/>
      <c r="Z48" s="134"/>
    </row>
    <row r="49" spans="1:26">
      <c r="A49" s="133" t="s">
        <v>198</v>
      </c>
      <c r="B49" s="153" t="s">
        <v>30</v>
      </c>
      <c r="C49" s="152">
        <v>126915948</v>
      </c>
      <c r="D49" s="151">
        <f>+'COEF Art 14 F I'!D51</f>
        <v>23883804.280000001</v>
      </c>
      <c r="E49" s="157">
        <f t="shared" si="11"/>
        <v>0.18818599755485418</v>
      </c>
      <c r="F49" s="156">
        <f t="shared" si="12"/>
        <v>1.1971634672509675E-2</v>
      </c>
      <c r="G49" s="151">
        <v>19038713.890000001</v>
      </c>
      <c r="H49" s="185">
        <f t="shared" si="13"/>
        <v>0.25448622307123703</v>
      </c>
      <c r="I49" s="155">
        <f t="shared" si="14"/>
        <v>0.25448622307123703</v>
      </c>
      <c r="J49" s="148">
        <f t="shared" si="15"/>
        <v>2.442761358994416E-2</v>
      </c>
      <c r="K49" s="154">
        <f t="shared" si="16"/>
        <v>9.9207117695013659E-3</v>
      </c>
      <c r="M49" s="153" t="s">
        <v>30</v>
      </c>
      <c r="N49" s="152">
        <f t="shared" si="17"/>
        <v>1331744.1744728445</v>
      </c>
      <c r="O49" s="151">
        <f t="shared" si="18"/>
        <v>1630420.5558184867</v>
      </c>
      <c r="P49" s="150">
        <f t="shared" si="19"/>
        <v>441438.46574255556</v>
      </c>
      <c r="Q49" s="149">
        <f t="shared" si="20"/>
        <v>3403603.1960338866</v>
      </c>
      <c r="R49" s="148">
        <f t="shared" si="21"/>
        <v>1.5298243767138356E-2</v>
      </c>
      <c r="T49" s="134"/>
      <c r="U49" s="134"/>
      <c r="V49" s="134"/>
      <c r="W49" s="134"/>
      <c r="X49" s="134"/>
      <c r="Y49" s="134"/>
      <c r="Z49" s="134"/>
    </row>
    <row r="50" spans="1:26">
      <c r="A50" s="133" t="s">
        <v>199</v>
      </c>
      <c r="B50" s="153" t="s">
        <v>144</v>
      </c>
      <c r="C50" s="152">
        <v>649205075</v>
      </c>
      <c r="D50" s="151">
        <f>+'COEF Art 14 F I'!D52</f>
        <v>330884619.5</v>
      </c>
      <c r="E50" s="157">
        <f t="shared" si="11"/>
        <v>0.50967657561826674</v>
      </c>
      <c r="F50" s="156">
        <f t="shared" si="12"/>
        <v>3.242356946700603E-2</v>
      </c>
      <c r="G50" s="151">
        <v>306694612.58999997</v>
      </c>
      <c r="H50" s="185">
        <f t="shared" si="13"/>
        <v>7.8873269751034369E-2</v>
      </c>
      <c r="I50" s="155">
        <f t="shared" si="14"/>
        <v>7.8873269751034369E-2</v>
      </c>
      <c r="J50" s="148">
        <f t="shared" si="15"/>
        <v>7.5708843205801813E-3</v>
      </c>
      <c r="K50" s="154">
        <f t="shared" si="16"/>
        <v>0.13744087418139866</v>
      </c>
      <c r="M50" s="153" t="s">
        <v>144</v>
      </c>
      <c r="N50" s="152">
        <f t="shared" si="17"/>
        <v>3606850.7713866658</v>
      </c>
      <c r="O50" s="151">
        <f t="shared" si="18"/>
        <v>505318.51490721171</v>
      </c>
      <c r="P50" s="150">
        <f t="shared" si="19"/>
        <v>6115658.839668287</v>
      </c>
      <c r="Q50" s="149">
        <f t="shared" si="20"/>
        <v>10227828.125962164</v>
      </c>
      <c r="R50" s="148">
        <f t="shared" si="21"/>
        <v>4.5971224865956797E-2</v>
      </c>
      <c r="T50" s="134"/>
      <c r="U50" s="134"/>
      <c r="V50" s="134"/>
      <c r="W50" s="134"/>
      <c r="X50" s="134"/>
      <c r="Y50" s="134"/>
      <c r="Z50" s="134"/>
    </row>
    <row r="51" spans="1:26">
      <c r="A51" s="133" t="s">
        <v>200</v>
      </c>
      <c r="B51" s="153" t="s">
        <v>145</v>
      </c>
      <c r="C51" s="152">
        <v>1187612062</v>
      </c>
      <c r="D51" s="151">
        <f>+'COEF Art 14 F I'!D53</f>
        <v>722790593.90999997</v>
      </c>
      <c r="E51" s="157">
        <f t="shared" si="11"/>
        <v>0.60860833014173277</v>
      </c>
      <c r="F51" s="156">
        <f t="shared" si="12"/>
        <v>3.8717208941006262E-2</v>
      </c>
      <c r="G51" s="151">
        <v>671271036.40999997</v>
      </c>
      <c r="H51" s="185">
        <f t="shared" si="13"/>
        <v>7.6749263271554069E-2</v>
      </c>
      <c r="I51" s="155">
        <f t="shared" si="14"/>
        <v>7.6749263271554069E-2</v>
      </c>
      <c r="J51" s="148">
        <f t="shared" si="15"/>
        <v>7.3670052700087136E-3</v>
      </c>
      <c r="K51" s="154">
        <f t="shared" si="16"/>
        <v>0.30022843378817954</v>
      </c>
      <c r="M51" s="153" t="s">
        <v>145</v>
      </c>
      <c r="N51" s="152">
        <f t="shared" si="17"/>
        <v>4306965.4954834953</v>
      </c>
      <c r="O51" s="151">
        <f t="shared" si="18"/>
        <v>491710.61196046969</v>
      </c>
      <c r="P51" s="150">
        <f t="shared" si="19"/>
        <v>13359160.336779518</v>
      </c>
      <c r="Q51" s="149">
        <f t="shared" si="20"/>
        <v>18157836.444223482</v>
      </c>
      <c r="R51" s="148">
        <f t="shared" si="21"/>
        <v>8.161439280914165E-2</v>
      </c>
      <c r="T51" s="134"/>
      <c r="U51" s="134"/>
      <c r="V51" s="134"/>
      <c r="W51" s="134"/>
      <c r="X51" s="134"/>
      <c r="Y51" s="134"/>
      <c r="Z51" s="134"/>
    </row>
    <row r="52" spans="1:26">
      <c r="A52" s="133" t="s">
        <v>201</v>
      </c>
      <c r="B52" s="153" t="s">
        <v>31</v>
      </c>
      <c r="C52" s="152">
        <v>308328957</v>
      </c>
      <c r="D52" s="151">
        <f>+'COEF Art 14 F I'!D54</f>
        <v>126817695.59999999</v>
      </c>
      <c r="E52" s="157">
        <f t="shared" si="11"/>
        <v>0.41130647226235062</v>
      </c>
      <c r="F52" s="156">
        <f t="shared" si="12"/>
        <v>2.6165659976525618E-2</v>
      </c>
      <c r="G52" s="151">
        <v>112141719.38</v>
      </c>
      <c r="H52" s="185">
        <f t="shared" si="13"/>
        <v>0.13086990551901057</v>
      </c>
      <c r="I52" s="155">
        <f t="shared" si="14"/>
        <v>0.13086990551901057</v>
      </c>
      <c r="J52" s="148">
        <f t="shared" si="15"/>
        <v>1.2561935353474973E-2</v>
      </c>
      <c r="K52" s="154">
        <f t="shared" si="16"/>
        <v>5.2676775884212761E-2</v>
      </c>
      <c r="M52" s="153" t="s">
        <v>31</v>
      </c>
      <c r="N52" s="152">
        <f t="shared" si="17"/>
        <v>2910710.7089553643</v>
      </c>
      <c r="O52" s="151">
        <f t="shared" si="18"/>
        <v>838446.11123207898</v>
      </c>
      <c r="P52" s="150">
        <f t="shared" si="19"/>
        <v>2343940.1997423517</v>
      </c>
      <c r="Q52" s="149">
        <f t="shared" si="20"/>
        <v>6093097.0199297946</v>
      </c>
      <c r="R52" s="148">
        <f t="shared" si="21"/>
        <v>2.7386765771147847E-2</v>
      </c>
      <c r="T52" s="134"/>
      <c r="U52" s="134"/>
      <c r="V52" s="134"/>
      <c r="W52" s="134"/>
      <c r="X52" s="134"/>
      <c r="Y52" s="134"/>
      <c r="Z52" s="134"/>
    </row>
    <row r="53" spans="1:26">
      <c r="A53" s="133" t="s">
        <v>202</v>
      </c>
      <c r="B53" s="153" t="s">
        <v>32</v>
      </c>
      <c r="C53" s="152">
        <v>208470911</v>
      </c>
      <c r="D53" s="151">
        <f>+'COEF Art 14 F I'!D55</f>
        <v>94615002.859999999</v>
      </c>
      <c r="E53" s="157">
        <f t="shared" si="11"/>
        <v>0.45385230201253352</v>
      </c>
      <c r="F53" s="156">
        <f t="shared" si="12"/>
        <v>2.8872254182396407E-2</v>
      </c>
      <c r="G53" s="151">
        <v>85362095.170000002</v>
      </c>
      <c r="H53" s="185">
        <f t="shared" si="13"/>
        <v>0.10839597682756819</v>
      </c>
      <c r="I53" s="155">
        <f t="shared" si="14"/>
        <v>0.10839597682756819</v>
      </c>
      <c r="J53" s="148">
        <f t="shared" si="15"/>
        <v>1.0404708768486757E-2</v>
      </c>
      <c r="K53" s="154">
        <f t="shared" si="16"/>
        <v>3.9300613982614974E-2</v>
      </c>
      <c r="M53" s="153" t="s">
        <v>32</v>
      </c>
      <c r="N53" s="152">
        <f t="shared" si="17"/>
        <v>3211796.6646275106</v>
      </c>
      <c r="O53" s="151">
        <f t="shared" si="18"/>
        <v>694462.06814197602</v>
      </c>
      <c r="P53" s="150">
        <f t="shared" si="19"/>
        <v>1748745.7696896645</v>
      </c>
      <c r="Q53" s="149">
        <f t="shared" si="20"/>
        <v>5655004.5024591507</v>
      </c>
      <c r="R53" s="148">
        <f t="shared" si="21"/>
        <v>2.5417662518267221E-2</v>
      </c>
      <c r="T53" s="134"/>
      <c r="U53" s="134"/>
      <c r="V53" s="134"/>
      <c r="W53" s="134"/>
      <c r="X53" s="134"/>
      <c r="Y53" s="134"/>
      <c r="Z53" s="134"/>
    </row>
    <row r="54" spans="1:26">
      <c r="A54" s="133" t="s">
        <v>203</v>
      </c>
      <c r="B54" s="153" t="s">
        <v>33</v>
      </c>
      <c r="C54" s="152">
        <v>4538835</v>
      </c>
      <c r="D54" s="151">
        <f>+'COEF Art 14 F I'!D56</f>
        <v>1178778</v>
      </c>
      <c r="E54" s="157">
        <f t="shared" si="11"/>
        <v>0.25970937476246658</v>
      </c>
      <c r="F54" s="156">
        <f t="shared" si="12"/>
        <v>1.6521663652344122E-2</v>
      </c>
      <c r="G54" s="200">
        <v>1456869</v>
      </c>
      <c r="H54" s="185">
        <f t="shared" si="13"/>
        <v>-0.19088263941370154</v>
      </c>
      <c r="I54" s="155">
        <f t="shared" si="14"/>
        <v>0</v>
      </c>
      <c r="J54" s="148">
        <f t="shared" si="15"/>
        <v>0</v>
      </c>
      <c r="K54" s="154">
        <f t="shared" si="16"/>
        <v>4.8963375520632429E-4</v>
      </c>
      <c r="M54" s="153" t="s">
        <v>33</v>
      </c>
      <c r="N54" s="152">
        <f t="shared" si="17"/>
        <v>1837896.8222387712</v>
      </c>
      <c r="O54" s="151">
        <f t="shared" si="18"/>
        <v>0</v>
      </c>
      <c r="P54" s="150">
        <f t="shared" si="19"/>
        <v>21787.063135784418</v>
      </c>
      <c r="Q54" s="149">
        <f t="shared" si="20"/>
        <v>1859683.8853745556</v>
      </c>
      <c r="R54" s="148">
        <f t="shared" si="21"/>
        <v>8.3587585772133249E-3</v>
      </c>
      <c r="T54" s="134"/>
      <c r="U54" s="134"/>
      <c r="V54" s="134"/>
      <c r="W54" s="134"/>
      <c r="X54" s="134"/>
      <c r="Y54" s="134"/>
      <c r="Z54" s="134"/>
    </row>
    <row r="55" spans="1:26">
      <c r="A55" s="133" t="s">
        <v>204</v>
      </c>
      <c r="B55" s="153" t="s">
        <v>34</v>
      </c>
      <c r="C55" s="152">
        <v>3120510</v>
      </c>
      <c r="D55" s="151">
        <f>+'COEF Art 14 F I'!D57</f>
        <v>668727</v>
      </c>
      <c r="E55" s="157">
        <f t="shared" si="11"/>
        <v>0.2143005470259669</v>
      </c>
      <c r="F55" s="156">
        <f t="shared" si="12"/>
        <v>1.3632937054023013E-2</v>
      </c>
      <c r="G55" s="151">
        <v>668168</v>
      </c>
      <c r="H55" s="185">
        <f t="shared" si="13"/>
        <v>8.3661594090100877E-4</v>
      </c>
      <c r="I55" s="155">
        <f t="shared" si="14"/>
        <v>8.3661594090100877E-4</v>
      </c>
      <c r="J55" s="148">
        <f t="shared" si="15"/>
        <v>8.0305058092660319E-5</v>
      </c>
      <c r="K55" s="154">
        <f t="shared" si="16"/>
        <v>2.7777182151164989E-4</v>
      </c>
      <c r="M55" s="153" t="s">
        <v>34</v>
      </c>
      <c r="N55" s="152">
        <f t="shared" si="17"/>
        <v>1516550.162054359</v>
      </c>
      <c r="O55" s="151">
        <f t="shared" si="18"/>
        <v>5359.9594151255942</v>
      </c>
      <c r="P55" s="150">
        <f t="shared" si="19"/>
        <v>12359.916260401626</v>
      </c>
      <c r="Q55" s="149">
        <f t="shared" si="20"/>
        <v>1534270.0377298864</v>
      </c>
      <c r="R55" s="148">
        <f t="shared" si="21"/>
        <v>6.8961144087416344E-3</v>
      </c>
      <c r="T55" s="134"/>
      <c r="U55" s="134"/>
      <c r="V55" s="134"/>
      <c r="W55" s="134"/>
      <c r="X55" s="134"/>
      <c r="Y55" s="134"/>
      <c r="Z55" s="134"/>
    </row>
    <row r="56" spans="1:26" ht="13.5" thickBot="1">
      <c r="B56" s="140" t="s">
        <v>35</v>
      </c>
      <c r="C56" s="147">
        <f>SUM(C5:C55)</f>
        <v>5851281697</v>
      </c>
      <c r="D56" s="146">
        <f>SUM(D5:D55)</f>
        <v>2407468822.2900004</v>
      </c>
      <c r="E56" s="145">
        <f>SUM(E5:E55)</f>
        <v>15.719323442686026</v>
      </c>
      <c r="F56" s="144">
        <f>SUM(F5:F55)</f>
        <v>1.0000000000000002</v>
      </c>
      <c r="G56" s="138">
        <f>SUM(G5:G55)</f>
        <v>2184244772.5599999</v>
      </c>
      <c r="H56" s="143"/>
      <c r="I56" s="142">
        <f>SUM(I5:I55)</f>
        <v>10.417973173441654</v>
      </c>
      <c r="J56" s="135">
        <f>SUM(J5:J55)</f>
        <v>1</v>
      </c>
      <c r="K56" s="141">
        <f>SUM(K5:K55)</f>
        <v>0.99999999999999989</v>
      </c>
      <c r="M56" s="140" t="s">
        <v>35</v>
      </c>
      <c r="N56" s="139">
        <f>SUM(N5:N55)</f>
        <v>111241631.64875999</v>
      </c>
      <c r="O56" s="138">
        <f>SUM(O5:O55)</f>
        <v>66744978.989255965</v>
      </c>
      <c r="P56" s="137">
        <f>SUM(P5:P55)</f>
        <v>44496652.659503981</v>
      </c>
      <c r="Q56" s="136">
        <f>SUM(Q5:Q55)</f>
        <v>222483263.29751998</v>
      </c>
      <c r="R56" s="135">
        <f>SUM(R5:R55)</f>
        <v>1.0000000000000004</v>
      </c>
      <c r="T56" s="134"/>
      <c r="U56" s="134"/>
      <c r="V56" s="134"/>
      <c r="W56" s="134"/>
      <c r="X56" s="134"/>
      <c r="Y56" s="134"/>
      <c r="Z56" s="134"/>
    </row>
    <row r="57" spans="1:26" ht="13.5" thickTop="1"/>
    <row r="59" spans="1:26">
      <c r="M59" s="336" t="s">
        <v>105</v>
      </c>
      <c r="N59" s="336"/>
      <c r="O59" s="336"/>
      <c r="P59" s="336"/>
      <c r="Q59" s="336"/>
      <c r="R59" s="336"/>
    </row>
    <row r="60" spans="1:26">
      <c r="M60" s="336"/>
      <c r="N60" s="336"/>
      <c r="O60" s="336"/>
      <c r="P60" s="336"/>
      <c r="Q60" s="336"/>
      <c r="R60" s="336"/>
    </row>
    <row r="61" spans="1:26">
      <c r="M61" s="336"/>
      <c r="N61" s="336"/>
      <c r="O61" s="336"/>
      <c r="P61" s="336"/>
      <c r="Q61" s="336"/>
      <c r="R61" s="336"/>
    </row>
    <row r="62" spans="1:26">
      <c r="M62" s="336"/>
      <c r="N62" s="336"/>
      <c r="O62" s="336"/>
      <c r="P62" s="336"/>
      <c r="Q62" s="336"/>
      <c r="R62" s="336"/>
    </row>
    <row r="63" spans="1:26">
      <c r="M63" s="336"/>
      <c r="N63" s="336"/>
      <c r="O63" s="336"/>
      <c r="P63" s="336"/>
      <c r="Q63" s="336"/>
      <c r="R63" s="336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zoomScaleNormal="100" workbookViewId="0">
      <selection activeCell="B4" sqref="B4"/>
    </sheetView>
  </sheetViews>
  <sheetFormatPr baseColWidth="10" defaultRowHeight="12.75"/>
  <cols>
    <col min="1" max="1" width="46.7109375" style="234" customWidth="1"/>
    <col min="2" max="2" width="16.5703125" style="250" customWidth="1"/>
    <col min="3" max="3" width="13.140625" style="234" customWidth="1"/>
    <col min="4" max="4" width="21" style="251" customWidth="1"/>
    <col min="5" max="16384" width="11.42578125" style="234"/>
  </cols>
  <sheetData>
    <row r="1" spans="1:4">
      <c r="A1" s="337" t="s">
        <v>242</v>
      </c>
      <c r="B1" s="337"/>
      <c r="C1" s="337"/>
      <c r="D1" s="337"/>
    </row>
    <row r="2" spans="1:4" ht="13.5" thickBot="1">
      <c r="A2" s="338" t="s">
        <v>349</v>
      </c>
      <c r="B2" s="338"/>
      <c r="C2" s="338"/>
      <c r="D2" s="338"/>
    </row>
    <row r="3" spans="1:4">
      <c r="A3" s="235" t="s">
        <v>243</v>
      </c>
      <c r="B3" s="236" t="s">
        <v>307</v>
      </c>
      <c r="C3" s="237" t="s">
        <v>244</v>
      </c>
      <c r="D3" s="238" t="s">
        <v>245</v>
      </c>
    </row>
    <row r="4" spans="1:4">
      <c r="A4" s="239" t="s">
        <v>246</v>
      </c>
      <c r="B4" s="240">
        <v>532855</v>
      </c>
      <c r="C4" s="241">
        <f t="shared" ref="C4:C54" si="0">+B4/B$55</f>
        <v>1.6375609345267589E-4</v>
      </c>
      <c r="D4" s="279">
        <f>+ROUND(C4*'PART PEF2022'!I$28,2)</f>
        <v>8170.24</v>
      </c>
    </row>
    <row r="5" spans="1:4">
      <c r="A5" s="239" t="s">
        <v>247</v>
      </c>
      <c r="B5" s="240">
        <v>500859.67</v>
      </c>
      <c r="C5" s="242">
        <f t="shared" si="0"/>
        <v>1.5392334298673448E-4</v>
      </c>
      <c r="D5" s="279">
        <f>+ROUND(C5*'PART PEF2022'!I$28,2)</f>
        <v>7679.66</v>
      </c>
    </row>
    <row r="6" spans="1:4">
      <c r="A6" s="239" t="s">
        <v>248</v>
      </c>
      <c r="B6" s="240">
        <v>28654</v>
      </c>
      <c r="C6" s="242">
        <f t="shared" si="0"/>
        <v>8.8058986061742407E-6</v>
      </c>
      <c r="D6" s="279">
        <f>+ROUND(C6*'PART PEF2022'!I$28,2)</f>
        <v>439.35</v>
      </c>
    </row>
    <row r="7" spans="1:4">
      <c r="A7" s="239" t="s">
        <v>249</v>
      </c>
      <c r="B7" s="240">
        <v>37159802.159999996</v>
      </c>
      <c r="C7" s="242">
        <f t="shared" si="0"/>
        <v>1.1419887277394238E-2</v>
      </c>
      <c r="D7" s="279">
        <f>+ROUND(C7*'PART PEF2022'!I$28,2)</f>
        <v>569769.51</v>
      </c>
    </row>
    <row r="8" spans="1:4">
      <c r="A8" s="239" t="s">
        <v>250</v>
      </c>
      <c r="B8" s="240">
        <v>5443891</v>
      </c>
      <c r="C8" s="242">
        <f t="shared" si="0"/>
        <v>1.6730073347199167E-3</v>
      </c>
      <c r="D8" s="279">
        <f>+ROUND(C8*'PART PEF2022'!I$28,2)</f>
        <v>83470.929999999993</v>
      </c>
    </row>
    <row r="9" spans="1:4">
      <c r="A9" s="243" t="s">
        <v>251</v>
      </c>
      <c r="B9" s="240">
        <v>437216011.37</v>
      </c>
      <c r="C9" s="242">
        <f t="shared" si="0"/>
        <v>0.13436448192643763</v>
      </c>
      <c r="D9" s="279">
        <f>+ROUND(C9*'PART PEF2022'!I$28,2)</f>
        <v>6703812.6200000001</v>
      </c>
    </row>
    <row r="10" spans="1:4">
      <c r="A10" s="239" t="s">
        <v>252</v>
      </c>
      <c r="B10" s="240">
        <v>1643390.2</v>
      </c>
      <c r="C10" s="242">
        <f t="shared" si="0"/>
        <v>5.0504388467859313E-4</v>
      </c>
      <c r="D10" s="279">
        <f>+ROUND(C10*'PART PEF2022'!I$28,2)</f>
        <v>25198.02</v>
      </c>
    </row>
    <row r="11" spans="1:4">
      <c r="A11" s="239" t="s">
        <v>253</v>
      </c>
      <c r="B11" s="240">
        <v>262296</v>
      </c>
      <c r="C11" s="242">
        <f t="shared" si="0"/>
        <v>8.0608361164412597E-5</v>
      </c>
      <c r="D11" s="279">
        <f>+ROUND(C11*'PART PEF2022'!I$28,2)</f>
        <v>4021.77</v>
      </c>
    </row>
    <row r="12" spans="1:4">
      <c r="A12" s="239" t="s">
        <v>254</v>
      </c>
      <c r="B12" s="240">
        <v>27973313</v>
      </c>
      <c r="C12" s="242">
        <f t="shared" si="0"/>
        <v>8.596711033600048E-3</v>
      </c>
      <c r="D12" s="279">
        <f>+ROUND(C12*'PART PEF2022'!I$28,2)</f>
        <v>428913.5</v>
      </c>
    </row>
    <row r="13" spans="1:4">
      <c r="A13" s="239" t="s">
        <v>255</v>
      </c>
      <c r="B13" s="240">
        <v>11926844</v>
      </c>
      <c r="C13" s="242">
        <f t="shared" si="0"/>
        <v>3.6653374382514697E-3</v>
      </c>
      <c r="D13" s="279">
        <f>+ROUND(C13*'PART PEF2022'!I$28,2)</f>
        <v>182873.74</v>
      </c>
    </row>
    <row r="14" spans="1:4">
      <c r="A14" s="239" t="s">
        <v>256</v>
      </c>
      <c r="B14" s="240">
        <v>1083458.81</v>
      </c>
      <c r="C14" s="242">
        <f t="shared" si="0"/>
        <v>3.3296672104509675E-4</v>
      </c>
      <c r="D14" s="279">
        <f>+ROUND(C14*'PART PEF2022'!I$28,2)</f>
        <v>16612.62</v>
      </c>
    </row>
    <row r="15" spans="1:4">
      <c r="A15" s="239" t="s">
        <v>257</v>
      </c>
      <c r="B15" s="240">
        <v>1158032.3600000001</v>
      </c>
      <c r="C15" s="242">
        <f t="shared" si="0"/>
        <v>3.5588453775489172E-4</v>
      </c>
      <c r="D15" s="279">
        <f>+ROUND(C15*'PART PEF2022'!I$28,2)</f>
        <v>17756.060000000001</v>
      </c>
    </row>
    <row r="16" spans="1:4">
      <c r="A16" s="239" t="s">
        <v>258</v>
      </c>
      <c r="B16" s="240">
        <v>70814518</v>
      </c>
      <c r="C16" s="242">
        <f t="shared" si="0"/>
        <v>2.1762597380927642E-2</v>
      </c>
      <c r="D16" s="279">
        <f>+ROUND(C16*'PART PEF2022'!I$28,2)</f>
        <v>1085795.69</v>
      </c>
    </row>
    <row r="17" spans="1:4">
      <c r="A17" s="239" t="s">
        <v>259</v>
      </c>
      <c r="B17" s="240">
        <v>242570</v>
      </c>
      <c r="C17" s="242">
        <f t="shared" si="0"/>
        <v>7.454620035247036E-5</v>
      </c>
      <c r="D17" s="279">
        <f>+ROUND(C17*'PART PEF2022'!I$28,2)</f>
        <v>3719.31</v>
      </c>
    </row>
    <row r="18" spans="1:4">
      <c r="A18" s="239" t="s">
        <v>260</v>
      </c>
      <c r="B18" s="240">
        <v>50402.16</v>
      </c>
      <c r="C18" s="242">
        <f t="shared" si="0"/>
        <v>1.5489506194324392E-5</v>
      </c>
      <c r="D18" s="279">
        <f>+ROUND(C18*'PART PEF2022'!I$28,2)</f>
        <v>772.81</v>
      </c>
    </row>
    <row r="19" spans="1:4">
      <c r="A19" s="239" t="s">
        <v>261</v>
      </c>
      <c r="B19" s="240">
        <v>934148.74</v>
      </c>
      <c r="C19" s="242">
        <f t="shared" si="0"/>
        <v>2.8708100396193978E-4</v>
      </c>
      <c r="D19" s="279">
        <f>+ROUND(C19*'PART PEF2022'!I$28,2)</f>
        <v>14323.26</v>
      </c>
    </row>
    <row r="20" spans="1:4">
      <c r="A20" s="239" t="s">
        <v>262</v>
      </c>
      <c r="B20" s="240">
        <v>1427519</v>
      </c>
      <c r="C20" s="242">
        <f t="shared" si="0"/>
        <v>4.3870271418954584E-4</v>
      </c>
      <c r="D20" s="279">
        <f>+ROUND(C20*'PART PEF2022'!I$28,2)</f>
        <v>21888.080000000002</v>
      </c>
    </row>
    <row r="21" spans="1:4">
      <c r="A21" s="239" t="s">
        <v>263</v>
      </c>
      <c r="B21" s="240">
        <v>302546029</v>
      </c>
      <c r="C21" s="242">
        <f t="shared" si="0"/>
        <v>9.2977931704985389E-2</v>
      </c>
      <c r="D21" s="279">
        <f>+ROUND(C21*'PART PEF2022'!I$28,2)</f>
        <v>4638924.09</v>
      </c>
    </row>
    <row r="22" spans="1:4">
      <c r="A22" s="239" t="s">
        <v>264</v>
      </c>
      <c r="B22" s="240">
        <v>569006</v>
      </c>
      <c r="C22" s="242">
        <f t="shared" si="0"/>
        <v>1.7486595736388566E-4</v>
      </c>
      <c r="D22" s="279">
        <f>+ROUND(C22*'PART PEF2022'!I$28,2)</f>
        <v>8724.5400000000009</v>
      </c>
    </row>
    <row r="23" spans="1:4">
      <c r="A23" s="239" t="s">
        <v>265</v>
      </c>
      <c r="B23" s="240">
        <v>154080926.87</v>
      </c>
      <c r="C23" s="242">
        <f t="shared" si="0"/>
        <v>4.7351888712311309E-2</v>
      </c>
      <c r="D23" s="279">
        <f>+ROUND(C23*'PART PEF2022'!I$28,2)</f>
        <v>2362515.63</v>
      </c>
    </row>
    <row r="24" spans="1:4">
      <c r="A24" s="239" t="s">
        <v>266</v>
      </c>
      <c r="B24" s="240">
        <v>4946509.51</v>
      </c>
      <c r="C24" s="242">
        <f t="shared" si="0"/>
        <v>1.5201529001024857E-3</v>
      </c>
      <c r="D24" s="279">
        <f>+ROUND(C24*'PART PEF2022'!I$28,2)</f>
        <v>75844.600000000006</v>
      </c>
    </row>
    <row r="25" spans="1:4">
      <c r="A25" s="239" t="s">
        <v>267</v>
      </c>
      <c r="B25" s="240">
        <v>47700</v>
      </c>
      <c r="C25" s="242">
        <f t="shared" si="0"/>
        <v>1.4659082973215302E-5</v>
      </c>
      <c r="D25" s="279">
        <f>+ROUND(C25*'PART PEF2022'!I$28,2)</f>
        <v>731.38</v>
      </c>
    </row>
    <row r="26" spans="1:4">
      <c r="A26" s="239" t="s">
        <v>268</v>
      </c>
      <c r="B26" s="240">
        <v>4418</v>
      </c>
      <c r="C26" s="242">
        <f t="shared" si="0"/>
        <v>1.3577322552550358E-6</v>
      </c>
      <c r="D26" s="279">
        <f>+ROUND(C26*'PART PEF2022'!I$28,2)</f>
        <v>67.739999999999995</v>
      </c>
    </row>
    <row r="27" spans="1:4">
      <c r="A27" s="239" t="s">
        <v>269</v>
      </c>
      <c r="B27" s="240">
        <v>6963081.1699999999</v>
      </c>
      <c r="C27" s="242">
        <f t="shared" si="0"/>
        <v>2.1398822771543625E-3</v>
      </c>
      <c r="D27" s="279">
        <f>+ROUND(C27*'PART PEF2022'!I$28,2)</f>
        <v>106764.6</v>
      </c>
    </row>
    <row r="28" spans="1:4">
      <c r="A28" s="239" t="s">
        <v>270</v>
      </c>
      <c r="B28" s="240">
        <v>183395793.03999999</v>
      </c>
      <c r="C28" s="242">
        <f t="shared" si="0"/>
        <v>5.6360883587253281E-2</v>
      </c>
      <c r="D28" s="279">
        <f>+ROUND(C28*'PART PEF2022'!I$28,2)</f>
        <v>2811999.1</v>
      </c>
    </row>
    <row r="29" spans="1:4">
      <c r="A29" s="239" t="s">
        <v>271</v>
      </c>
      <c r="B29" s="240">
        <v>35168</v>
      </c>
      <c r="C29" s="242">
        <f t="shared" si="0"/>
        <v>1.0807770021007039E-5</v>
      </c>
      <c r="D29" s="279">
        <f>+ROUND(C29*'PART PEF2022'!I$28,2)</f>
        <v>539.23</v>
      </c>
    </row>
    <row r="30" spans="1:4">
      <c r="A30" s="239" t="s">
        <v>272</v>
      </c>
      <c r="B30" s="240">
        <v>204866.33</v>
      </c>
      <c r="C30" s="242">
        <f t="shared" si="0"/>
        <v>6.2959172534341867E-5</v>
      </c>
      <c r="D30" s="279">
        <f>+ROUND(C30*'PART PEF2022'!I$28,2)</f>
        <v>3141.21</v>
      </c>
    </row>
    <row r="31" spans="1:4">
      <c r="A31" s="239" t="s">
        <v>273</v>
      </c>
      <c r="B31" s="240">
        <v>276953.90000000002</v>
      </c>
      <c r="C31" s="242">
        <f t="shared" si="0"/>
        <v>8.5113002093408261E-5</v>
      </c>
      <c r="D31" s="279">
        <f>+ROUND(C31*'PART PEF2022'!I$28,2)</f>
        <v>4246.5200000000004</v>
      </c>
    </row>
    <row r="32" spans="1:4">
      <c r="A32" s="244" t="s">
        <v>274</v>
      </c>
      <c r="B32" s="240">
        <v>1253398.98</v>
      </c>
      <c r="C32" s="242">
        <f t="shared" si="0"/>
        <v>3.8519244541642403E-4</v>
      </c>
      <c r="D32" s="279">
        <f>+ROUND(C32*'PART PEF2022'!I$28,2)</f>
        <v>19218.310000000001</v>
      </c>
    </row>
    <row r="33" spans="1:4">
      <c r="A33" s="239" t="s">
        <v>275</v>
      </c>
      <c r="B33" s="240">
        <v>24273</v>
      </c>
      <c r="C33" s="242">
        <f t="shared" si="0"/>
        <v>7.4595371280682398E-6</v>
      </c>
      <c r="D33" s="279">
        <f>+ROUND(C33*'PART PEF2022'!I$28,2)</f>
        <v>372.18</v>
      </c>
    </row>
    <row r="34" spans="1:4">
      <c r="A34" s="239" t="s">
        <v>276</v>
      </c>
      <c r="B34" s="240">
        <v>96713324.799999997</v>
      </c>
      <c r="C34" s="242">
        <f t="shared" si="0"/>
        <v>2.9721774693054953E-2</v>
      </c>
      <c r="D34" s="279">
        <f>+ROUND(C34*'PART PEF2022'!I$28,2)</f>
        <v>1482900.88</v>
      </c>
    </row>
    <row r="35" spans="1:4">
      <c r="A35" s="239" t="s">
        <v>277</v>
      </c>
      <c r="B35" s="240">
        <v>2624214.0099999998</v>
      </c>
      <c r="C35" s="242">
        <f t="shared" si="0"/>
        <v>8.0646899186717083E-4</v>
      </c>
      <c r="D35" s="279">
        <f>+ROUND(C35*'PART PEF2022'!I$28,2)</f>
        <v>40236.949999999997</v>
      </c>
    </row>
    <row r="36" spans="1:4">
      <c r="A36" s="244" t="s">
        <v>278</v>
      </c>
      <c r="B36" s="240">
        <v>10174486.800000001</v>
      </c>
      <c r="C36" s="242">
        <f t="shared" si="0"/>
        <v>3.126806000232366E-3</v>
      </c>
      <c r="D36" s="279">
        <f>+ROUND(C36*'PART PEF2022'!I$28,2)</f>
        <v>156004.93</v>
      </c>
    </row>
    <row r="37" spans="1:4">
      <c r="A37" s="239" t="s">
        <v>279</v>
      </c>
      <c r="B37" s="240">
        <v>2990927.88</v>
      </c>
      <c r="C37" s="242">
        <f t="shared" si="0"/>
        <v>9.1916687546798621E-4</v>
      </c>
      <c r="D37" s="279">
        <f>+ROUND(C37*'PART PEF2022'!I$28,2)</f>
        <v>45859.76</v>
      </c>
    </row>
    <row r="38" spans="1:4">
      <c r="A38" s="239" t="s">
        <v>280</v>
      </c>
      <c r="B38" s="240">
        <v>105901.43</v>
      </c>
      <c r="C38" s="242">
        <f t="shared" si="0"/>
        <v>3.2545447575516818E-5</v>
      </c>
      <c r="D38" s="279">
        <f>+ROUND(C38*'PART PEF2022'!I$28,2)</f>
        <v>1623.78</v>
      </c>
    </row>
    <row r="39" spans="1:4">
      <c r="A39" s="239" t="s">
        <v>281</v>
      </c>
      <c r="B39" s="240">
        <v>1884</v>
      </c>
      <c r="C39" s="242">
        <f t="shared" si="0"/>
        <v>5.7898767969680569E-7</v>
      </c>
      <c r="D39" s="279">
        <f>+ROUND(C39*'PART PEF2022'!I$28,2)</f>
        <v>28.89</v>
      </c>
    </row>
    <row r="40" spans="1:4">
      <c r="A40" s="239" t="s">
        <v>282</v>
      </c>
      <c r="B40" s="240">
        <v>788755</v>
      </c>
      <c r="C40" s="242">
        <f t="shared" si="0"/>
        <v>2.4239884676181207E-4</v>
      </c>
      <c r="D40" s="279">
        <f>+ROUND(C40*'PART PEF2022'!I$28,2)</f>
        <v>12093.94</v>
      </c>
    </row>
    <row r="41" spans="1:4">
      <c r="A41" s="239" t="s">
        <v>283</v>
      </c>
      <c r="B41" s="240">
        <v>40444725</v>
      </c>
      <c r="C41" s="242">
        <f t="shared" si="0"/>
        <v>1.2429404184567616E-2</v>
      </c>
      <c r="D41" s="279">
        <f>+ROUND(C41*'PART PEF2022'!I$28,2)</f>
        <v>620137.06999999995</v>
      </c>
    </row>
    <row r="42" spans="1:4">
      <c r="A42" s="244" t="s">
        <v>284</v>
      </c>
      <c r="B42" s="240">
        <v>838189118</v>
      </c>
      <c r="C42" s="242">
        <f t="shared" si="0"/>
        <v>0.25759085593308495</v>
      </c>
      <c r="D42" s="279">
        <f>+ROUND(C42*'PART PEF2022'!I$28,2)</f>
        <v>12851914.48</v>
      </c>
    </row>
    <row r="43" spans="1:4">
      <c r="A43" s="239" t="s">
        <v>285</v>
      </c>
      <c r="B43" s="240">
        <v>166956</v>
      </c>
      <c r="C43" s="242">
        <f t="shared" si="0"/>
        <v>5.1308634316061513E-5</v>
      </c>
      <c r="D43" s="279">
        <f>+ROUND(C43*'PART PEF2022'!I$28,2)</f>
        <v>2559.9299999999998</v>
      </c>
    </row>
    <row r="44" spans="1:4">
      <c r="A44" s="239" t="s">
        <v>286</v>
      </c>
      <c r="B44" s="240">
        <v>31107300</v>
      </c>
      <c r="C44" s="242">
        <f t="shared" si="0"/>
        <v>9.5598425948155222E-3</v>
      </c>
      <c r="D44" s="279">
        <f>+ROUND(C44*'PART PEF2022'!I$28,2)</f>
        <v>476966.77</v>
      </c>
    </row>
    <row r="45" spans="1:4">
      <c r="A45" s="239" t="s">
        <v>287</v>
      </c>
      <c r="B45" s="240">
        <v>2720907.64</v>
      </c>
      <c r="C45" s="242">
        <f t="shared" si="0"/>
        <v>8.3618471398774492E-4</v>
      </c>
      <c r="D45" s="279">
        <f>+ROUND(C45*'PART PEF2022'!I$28,2)</f>
        <v>41719.550000000003</v>
      </c>
    </row>
    <row r="46" spans="1:4">
      <c r="A46" s="239" t="s">
        <v>288</v>
      </c>
      <c r="B46" s="240">
        <v>126794.61</v>
      </c>
      <c r="C46" s="242">
        <f t="shared" si="0"/>
        <v>3.896630416239989E-5</v>
      </c>
      <c r="D46" s="279">
        <f>+ROUND(C46*'PART PEF2022'!I$28,2)</f>
        <v>1944.14</v>
      </c>
    </row>
    <row r="47" spans="1:4">
      <c r="A47" s="239" t="s">
        <v>289</v>
      </c>
      <c r="B47" s="240">
        <v>3898012.83</v>
      </c>
      <c r="C47" s="242">
        <f t="shared" si="0"/>
        <v>1.1979306814597023E-3</v>
      </c>
      <c r="D47" s="279">
        <f>+ROUND(C47*'PART PEF2022'!I$28,2)</f>
        <v>59768.05</v>
      </c>
    </row>
    <row r="48" spans="1:4">
      <c r="A48" s="239" t="s">
        <v>290</v>
      </c>
      <c r="B48" s="240">
        <v>44901466.07</v>
      </c>
      <c r="C48" s="242">
        <f t="shared" si="0"/>
        <v>1.3799042279646576E-2</v>
      </c>
      <c r="D48" s="279">
        <f>+ROUND(C48*'PART PEF2022'!I$28,2)</f>
        <v>688472.08</v>
      </c>
    </row>
    <row r="49" spans="1:4">
      <c r="A49" s="239" t="s">
        <v>291</v>
      </c>
      <c r="B49" s="240">
        <v>113461498</v>
      </c>
      <c r="C49" s="242">
        <f t="shared" si="0"/>
        <v>3.4868794831180341E-2</v>
      </c>
      <c r="D49" s="279">
        <f>+ROUND(C49*'PART PEF2022'!I$28,2)</f>
        <v>1739699.83</v>
      </c>
    </row>
    <row r="50" spans="1:4">
      <c r="A50" s="245" t="s">
        <v>292</v>
      </c>
      <c r="B50" s="240">
        <v>476069452.07999998</v>
      </c>
      <c r="C50" s="242">
        <f t="shared" si="0"/>
        <v>0.14630485532607687</v>
      </c>
      <c r="D50" s="279">
        <f>+ROUND(C50*'PART PEF2022'!I$28,2)</f>
        <v>7299550.5999999996</v>
      </c>
    </row>
    <row r="51" spans="1:4">
      <c r="A51" s="239" t="s">
        <v>293</v>
      </c>
      <c r="B51" s="240">
        <v>171024852.19</v>
      </c>
      <c r="C51" s="242">
        <f t="shared" si="0"/>
        <v>5.2559067059435909E-2</v>
      </c>
      <c r="D51" s="279">
        <f>+ROUND(C51*'PART PEF2022'!I$28,2)</f>
        <v>2622316.0499999998</v>
      </c>
    </row>
    <row r="52" spans="1:4">
      <c r="A52" s="239" t="s">
        <v>294</v>
      </c>
      <c r="B52" s="240">
        <v>164398080.58000001</v>
      </c>
      <c r="C52" s="242">
        <f t="shared" si="0"/>
        <v>5.0522538864980197E-2</v>
      </c>
      <c r="D52" s="279">
        <f>+ROUND(C52*'PART PEF2022'!I$28,2)</f>
        <v>2520708.0699999998</v>
      </c>
    </row>
    <row r="53" spans="1:4">
      <c r="A53" s="239" t="s">
        <v>295</v>
      </c>
      <c r="B53" s="240">
        <v>724463.75</v>
      </c>
      <c r="C53" s="242">
        <f t="shared" si="0"/>
        <v>2.2264096902173392E-4</v>
      </c>
      <c r="D53" s="279">
        <f>+ROUND(C53*'PART PEF2022'!I$28,2)</f>
        <v>11108.17</v>
      </c>
    </row>
    <row r="54" spans="1:4">
      <c r="A54" s="239" t="s">
        <v>296</v>
      </c>
      <c r="B54" s="240">
        <v>575440</v>
      </c>
      <c r="C54" s="242">
        <f t="shared" si="0"/>
        <v>1.7684324331461245E-4</v>
      </c>
      <c r="D54" s="279">
        <f>+ROUND(C54*'PART PEF2022'!I$28,2)</f>
        <v>8823.19</v>
      </c>
    </row>
    <row r="55" spans="1:4" ht="13.5" thickBot="1">
      <c r="A55" s="246" t="s">
        <v>297</v>
      </c>
      <c r="B55" s="247">
        <f>+SUM(B4:B54)</f>
        <v>3253955249.9400001</v>
      </c>
      <c r="C55" s="248">
        <f>SUM(C4:C54)</f>
        <v>0.99999999999999967</v>
      </c>
      <c r="D55" s="249">
        <f>SUM(D4:D54)</f>
        <v>49892743.409999996</v>
      </c>
    </row>
  </sheetData>
  <mergeCells count="2">
    <mergeCell ref="A1:D1"/>
    <mergeCell ref="A2:D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Header>&amp;LANEXO I&amp;C&amp;"-,Negrita"&amp;12COORDINACIÓN DE PLANEACIÓN HACENDARIA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Anexo VII calculo</vt:lpstr>
      <vt:lpstr>PART PEF2022</vt:lpstr>
      <vt:lpstr>DIST</vt:lpstr>
      <vt:lpstr>COEF Art 14 F I</vt:lpstr>
      <vt:lpstr>CALCULO GARANTIA</vt:lpstr>
      <vt:lpstr>COEF Art 14 F II</vt:lpstr>
      <vt:lpstr>Art.14 Frac.III</vt:lpstr>
      <vt:lpstr>ISR BI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DIST!Área_de_impresión</vt:lpstr>
      <vt:lpstr>'ISR BI'!Área_de_impresión</vt:lpstr>
      <vt:lpstr>'PART PEF2022'!Área_de_impresión</vt:lpstr>
      <vt:lpstr>'CALCULO GARANTIA'!Títulos_a_imprimir</vt:lpstr>
      <vt:lpstr>'COEF Art 14 F 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2022-08-01T21:42:13Z</cp:lastPrinted>
  <dcterms:created xsi:type="dcterms:W3CDTF">2009-12-17T23:31:03Z</dcterms:created>
  <dcterms:modified xsi:type="dcterms:W3CDTF">2022-08-09T14:37:19Z</dcterms:modified>
</cp:coreProperties>
</file>