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ticipaciones 2023\Participaciones\Acuerdo\"/>
    </mc:Choice>
  </mc:AlternateContent>
  <xr:revisionPtr revIDLastSave="0" documentId="13_ncr:1_{13813675-F25B-40AB-AE9A-63E288F57BFA}" xr6:coauthVersionLast="36" xr6:coauthVersionMax="36" xr10:uidLastSave="{00000000-0000-0000-0000-000000000000}"/>
  <bookViews>
    <workbookView xWindow="0" yWindow="0" windowWidth="20490" windowHeight="7320" tabRatio="850" activeTab="3" xr2:uid="{00000000-000D-0000-FFFF-FFFF00000000}"/>
  </bookViews>
  <sheets>
    <sheet name="DIST MES" sheetId="53" r:id="rId1"/>
    <sheet name="ISN" sheetId="41" r:id="rId2"/>
    <sheet name="CoAr14FI" sheetId="62" r:id="rId3"/>
    <sheet name="CALCULO GARANTIA" sheetId="42" r:id="rId4"/>
    <sheet name="ISN anual" sheetId="39" r:id="rId5"/>
    <sheet name="DISTRIBUCIÓN ISN" sheetId="46" r:id="rId6"/>
    <sheet name="DIST CTRL VEHI" sheetId="67" r:id="rId7"/>
  </sheets>
  <externalReferences>
    <externalReference r:id="rId8"/>
    <externalReference r:id="rId9"/>
    <externalReference r:id="rId10"/>
  </externalReferences>
  <definedNames>
    <definedName name="_xlnm._FilterDatabase" localSheetId="6" hidden="1">'DIST CTRL VEHI'!#REF!</definedName>
    <definedName name="_xlnm._FilterDatabase" localSheetId="0" hidden="1">'DIST MES'!#REF!</definedName>
    <definedName name="_xlnm._FilterDatabase" localSheetId="5" hidden="1">'DISTRIBUCIÓN ISN'!#REF!</definedName>
    <definedName name="A_impresión_IM" localSheetId="3">#REF!</definedName>
    <definedName name="A_impresión_IM" localSheetId="2">#REF!</definedName>
    <definedName name="A_impresión_IM" localSheetId="6">#REF!</definedName>
    <definedName name="A_impresión_IM" localSheetId="0">#REF!</definedName>
    <definedName name="A_impresión_IM" localSheetId="5">#REF!</definedName>
    <definedName name="A_impresión_IM" localSheetId="4">#REF!</definedName>
    <definedName name="A_impresión_IM">#REF!</definedName>
    <definedName name="AJUSTES" localSheetId="3" hidden="1">{"'beneficiarios'!$A$1:$C$7"}</definedName>
    <definedName name="AJUSTES" localSheetId="2" hidden="1">{"'beneficiarios'!$A$1:$C$7"}</definedName>
    <definedName name="AJUSTES" localSheetId="6" hidden="1">{"'beneficiarios'!$A$1:$C$7"}</definedName>
    <definedName name="AJUSTES" localSheetId="0" hidden="1">{"'beneficiarios'!$A$1:$C$7"}</definedName>
    <definedName name="AJUSTES" localSheetId="5" hidden="1">{"'beneficiarios'!$A$1:$C$7"}</definedName>
    <definedName name="AJUSTES" localSheetId="4" hidden="1">{"'beneficiarios'!$A$1:$C$7"}</definedName>
    <definedName name="AJUSTES" hidden="1">{"'beneficiarios'!$A$1:$C$7"}</definedName>
    <definedName name="_xlnm.Print_Area" localSheetId="3">'CALCULO GARANTIA'!$A$1:$N$59</definedName>
    <definedName name="_xlnm.Print_Area" localSheetId="2">CoAr14FI!$B$1:$AF$60</definedName>
    <definedName name="_xlnm.Print_Area" localSheetId="6">'DIST CTRL VEHI'!$B$1:$E$61</definedName>
    <definedName name="_xlnm.Print_Area" localSheetId="0">'DIST MES'!$B$1:$E$57</definedName>
    <definedName name="_xlnm.Print_Area" localSheetId="5">'DISTRIBUCIÓN ISN'!$B$1:$C$59</definedName>
    <definedName name="_xlnm.Print_Area" localSheetId="1">ISN!$A$1:$O$57</definedName>
    <definedName name="_xlnm.Print_Area" localSheetId="4">'ISN anual'!$A$1:$D$6</definedName>
    <definedName name="_xlnm.Database" localSheetId="3">#REF!</definedName>
    <definedName name="_xlnm.Database" localSheetId="2">#REF!</definedName>
    <definedName name="_xlnm.Database" localSheetId="6">#REF!</definedName>
    <definedName name="_xlnm.Database" localSheetId="0">#REF!</definedName>
    <definedName name="_xlnm.Database" localSheetId="5">#REF!</definedName>
    <definedName name="_xlnm.Database" localSheetId="4">#REF!</definedName>
    <definedName name="_xlnm.Database">#REF!</definedName>
    <definedName name="cierre_2001" localSheetId="3">'[1]deuda c sadm'!#REF!</definedName>
    <definedName name="cierre_2001" localSheetId="2">'[1]deuda c sadm'!#REF!</definedName>
    <definedName name="cierre_2001" localSheetId="6">'[1]deuda c sadm'!#REF!</definedName>
    <definedName name="cierre_2001" localSheetId="0">'[1]deuda c sadm'!#REF!</definedName>
    <definedName name="cierre_2001" localSheetId="5">'[1]deuda c sadm'!#REF!</definedName>
    <definedName name="cierre_2001" localSheetId="4">'[1]deuda c sadm'!#REF!</definedName>
    <definedName name="cierre_2001">'[1]deuda c sadm'!#REF!</definedName>
    <definedName name="deuda" localSheetId="2">'[1]deuda c sadm'!#REF!</definedName>
    <definedName name="deuda" localSheetId="6">'[1]deuda c sadm'!#REF!</definedName>
    <definedName name="deuda" localSheetId="0">'[1]deuda c sadm'!#REF!</definedName>
    <definedName name="deuda" localSheetId="5">'[1]deuda c sadm'!#REF!</definedName>
    <definedName name="deuda" localSheetId="4">'[1]deuda c sadm'!#REF!</definedName>
    <definedName name="deuda">'[1]deuda c sadm'!#REF!</definedName>
    <definedName name="Deuda_ingTot" localSheetId="2">'[1]deuda c sadm'!#REF!</definedName>
    <definedName name="Deuda_ingTot" localSheetId="6">'[1]deuda c sadm'!#REF!</definedName>
    <definedName name="Deuda_ingTot" localSheetId="0">'[1]deuda c sadm'!#REF!</definedName>
    <definedName name="Deuda_ingTot" localSheetId="5">'[1]deuda c sadm'!#REF!</definedName>
    <definedName name="Deuda_ingTot" localSheetId="4">'[1]deuda c sadm'!#REF!</definedName>
    <definedName name="Deuda_ingTot">'[1]deuda c sadm'!#REF!</definedName>
    <definedName name="ENERO" localSheetId="3">#REF!</definedName>
    <definedName name="ENERO" localSheetId="2">#REF!</definedName>
    <definedName name="ENERO" localSheetId="6">#REF!</definedName>
    <definedName name="ENERO" localSheetId="0">#REF!</definedName>
    <definedName name="ENERO" localSheetId="5">#REF!</definedName>
    <definedName name="ENERO" localSheetId="4">#REF!</definedName>
    <definedName name="ENERO">#REF!</definedName>
    <definedName name="ENEROAJUSTE" localSheetId="2">#REF!</definedName>
    <definedName name="ENEROAJUSTE" localSheetId="6">#REF!</definedName>
    <definedName name="ENEROAJUSTE">#REF!</definedName>
    <definedName name="Estado">'[2]Compendio de nombres'!$C$2:$C$33</definedName>
    <definedName name="Estado1" localSheetId="6">#REF!</definedName>
    <definedName name="Estado1">#REF!</definedName>
    <definedName name="Fto_1" localSheetId="3">#REF!</definedName>
    <definedName name="Fto_1" localSheetId="2">#REF!</definedName>
    <definedName name="Fto_1" localSheetId="6">#REF!</definedName>
    <definedName name="Fto_1" localSheetId="0">#REF!</definedName>
    <definedName name="Fto_1" localSheetId="5">#REF!</definedName>
    <definedName name="Fto_1" localSheetId="4">#REF!</definedName>
    <definedName name="Fto_1">#REF!</definedName>
    <definedName name="HTML_CodePage" hidden="1">1252</definedName>
    <definedName name="HTML_Control" localSheetId="3" hidden="1">{"'beneficiarios'!$A$1:$C$7"}</definedName>
    <definedName name="HTML_Control" localSheetId="2" hidden="1">{"'beneficiarios'!$A$1:$C$7"}</definedName>
    <definedName name="HTML_Control" localSheetId="6" hidden="1">{"'beneficiarios'!$A$1:$C$7"}</definedName>
    <definedName name="HTML_Control" localSheetId="0" hidden="1">{"'beneficiarios'!$A$1:$C$7"}</definedName>
    <definedName name="HTML_Control" localSheetId="5" hidden="1">{"'beneficiarios'!$A$1:$C$7"}</definedName>
    <definedName name="HTML_Control" localSheetId="4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3" hidden="1">{"'beneficiarios'!$A$1:$C$7"}</definedName>
    <definedName name="INDICADORES" localSheetId="2" hidden="1">{"'beneficiarios'!$A$1:$C$7"}</definedName>
    <definedName name="INDICADORES" localSheetId="6" hidden="1">{"'beneficiarios'!$A$1:$C$7"}</definedName>
    <definedName name="INDICADORES" localSheetId="0" hidden="1">{"'beneficiarios'!$A$1:$C$7"}</definedName>
    <definedName name="INDICADORES" localSheetId="5" hidden="1">{"'beneficiarios'!$A$1:$C$7"}</definedName>
    <definedName name="INDICADORES" localSheetId="4" hidden="1">{"'beneficiarios'!$A$1:$C$7"}</definedName>
    <definedName name="INDICADORES" hidden="1">{"'beneficiarios'!$A$1:$C$7"}</definedName>
    <definedName name="ingresofederales" localSheetId="3" hidden="1">{"'beneficiarios'!$A$1:$C$7"}</definedName>
    <definedName name="ingresofederales" localSheetId="2" hidden="1">{"'beneficiarios'!$A$1:$C$7"}</definedName>
    <definedName name="ingresofederales" localSheetId="6" hidden="1">{"'beneficiarios'!$A$1:$C$7"}</definedName>
    <definedName name="ingresofederales" localSheetId="0" hidden="1">{"'beneficiarios'!$A$1:$C$7"}</definedName>
    <definedName name="ingresofederales" localSheetId="5" hidden="1">{"'beneficiarios'!$A$1:$C$7"}</definedName>
    <definedName name="ingresofederales" localSheetId="4" hidden="1">{"'beneficiarios'!$A$1:$C$7"}</definedName>
    <definedName name="ingresofederales" hidden="1">{"'beneficiarios'!$A$1:$C$7"}</definedName>
    <definedName name="MUNICIPIOS" localSheetId="2" hidden="1">{"'beneficiarios'!$A$1:$C$7"}</definedName>
    <definedName name="MUNICIPIOS" localSheetId="6" hidden="1">{"'beneficiarios'!$A$1:$C$7"}</definedName>
    <definedName name="MUNICIPIOS" hidden="1">{"'beneficiarios'!$A$1:$C$7"}</definedName>
    <definedName name="Notas_Fto_1" localSheetId="2">#REF!</definedName>
    <definedName name="Notas_Fto_1" localSheetId="6">#REF!</definedName>
    <definedName name="Notas_Fto_1" localSheetId="0">#REF!</definedName>
    <definedName name="Notas_Fto_1" localSheetId="5">#REF!</definedName>
    <definedName name="Notas_Fto_1" localSheetId="4">#REF!</definedName>
    <definedName name="Notas_Fto_1">#REF!</definedName>
    <definedName name="Partidas">[3]TECHO!$B$1:$Q$2798</definedName>
    <definedName name="SINAJUSTE" localSheetId="3" hidden="1">{"'beneficiarios'!$A$1:$C$7"}</definedName>
    <definedName name="SINAJUSTE" localSheetId="2" hidden="1">{"'beneficiarios'!$A$1:$C$7"}</definedName>
    <definedName name="SINAJUSTE" localSheetId="6" hidden="1">{"'beneficiarios'!$A$1:$C$7"}</definedName>
    <definedName name="SINAJUSTE" localSheetId="0" hidden="1">{"'beneficiarios'!$A$1:$C$7"}</definedName>
    <definedName name="SINAJUSTE" localSheetId="5" hidden="1">{"'beneficiarios'!$A$1:$C$7"}</definedName>
    <definedName name="SINAJUSTE" localSheetId="4" hidden="1">{"'beneficiarios'!$A$1:$C$7"}</definedName>
    <definedName name="SINAJUSTE" hidden="1">{"'beneficiarios'!$A$1:$C$7"}</definedName>
    <definedName name="t" localSheetId="3">#REF!</definedName>
    <definedName name="t" localSheetId="2">#REF!</definedName>
    <definedName name="t" localSheetId="6">#REF!</definedName>
    <definedName name="t" localSheetId="0">#REF!</definedName>
    <definedName name="t" localSheetId="5">#REF!</definedName>
    <definedName name="t" localSheetId="4">#REF!</definedName>
    <definedName name="t">#REF!</definedName>
    <definedName name="_xlnm.Print_Titles" localSheetId="2">CoAr14FI!$B:$B</definedName>
    <definedName name="_xlnm.Print_Titles" localSheetId="6">'DIST CTRL VEHI'!$1:$3</definedName>
    <definedName name="_xlnm.Print_Titles" localSheetId="0">'DIST MES'!$1:$3</definedName>
    <definedName name="_xlnm.Print_Titles" localSheetId="5">'DISTRIBUCIÓN ISN'!$1:$4</definedName>
    <definedName name="TOT" localSheetId="2">#REF!</definedName>
    <definedName name="TOT" localSheetId="6">#REF!</definedName>
    <definedName name="TOT" localSheetId="0">#REF!</definedName>
    <definedName name="TOT" localSheetId="5">#REF!</definedName>
    <definedName name="TOT" localSheetId="4">#REF!</definedName>
    <definedName name="TOT">#REF!</definedName>
    <definedName name="TOTAL" localSheetId="2">#REF!</definedName>
    <definedName name="TOTAL" localSheetId="6">#REF!</definedName>
    <definedName name="TOTAL" localSheetId="0">#REF!</definedName>
    <definedName name="TOTAL" localSheetId="5">#REF!</definedName>
    <definedName name="TOTAL" localSheetId="4">#REF!</definedName>
    <definedName name="TOTAL">#REF!</definedName>
    <definedName name="UNO">#REF!</definedName>
  </definedNames>
  <calcPr calcId="191029"/>
</workbook>
</file>

<file path=xl/calcChain.xml><?xml version="1.0" encoding="utf-8"?>
<calcChain xmlns="http://schemas.openxmlformats.org/spreadsheetml/2006/main">
  <c r="M55" i="41" l="1"/>
  <c r="L55" i="41"/>
  <c r="K55" i="41"/>
  <c r="J55" i="41"/>
  <c r="I55" i="41"/>
  <c r="H55" i="41"/>
  <c r="G55" i="41"/>
  <c r="F55" i="41"/>
  <c r="E55" i="41"/>
  <c r="D55" i="41"/>
  <c r="C55" i="41"/>
  <c r="B55" i="41"/>
  <c r="N54" i="41"/>
  <c r="N53" i="41"/>
  <c r="N52" i="41"/>
  <c r="N51" i="41"/>
  <c r="N50" i="41"/>
  <c r="N49" i="41"/>
  <c r="N48" i="41"/>
  <c r="N47" i="41"/>
  <c r="N46" i="41"/>
  <c r="N45" i="41"/>
  <c r="N44" i="41"/>
  <c r="N43" i="41"/>
  <c r="N42" i="41"/>
  <c r="N41" i="41"/>
  <c r="N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N8" i="41"/>
  <c r="N7" i="41"/>
  <c r="N6" i="41"/>
  <c r="N5" i="41"/>
  <c r="N4" i="41"/>
  <c r="N55" i="41" l="1"/>
  <c r="O7" i="41" s="1"/>
  <c r="R20" i="62"/>
  <c r="S20" i="62" s="1"/>
  <c r="R21" i="62"/>
  <c r="S21" i="62" s="1"/>
  <c r="R24" i="62"/>
  <c r="S24" i="62" s="1"/>
  <c r="R25" i="62"/>
  <c r="S25" i="62" s="1"/>
  <c r="R26" i="62"/>
  <c r="S26" i="62" s="1"/>
  <c r="R36" i="62"/>
  <c r="S36" i="62" s="1"/>
  <c r="R41" i="62"/>
  <c r="S41" i="62" s="1"/>
  <c r="R42" i="62"/>
  <c r="S42" i="62" s="1"/>
  <c r="R44" i="62"/>
  <c r="S44" i="62" s="1"/>
  <c r="R46" i="62"/>
  <c r="S46" i="62" s="1"/>
  <c r="R47" i="62"/>
  <c r="S47" i="62" s="1"/>
  <c r="R48" i="62"/>
  <c r="S48" i="62" s="1"/>
  <c r="Q56" i="62"/>
  <c r="P56" i="62"/>
  <c r="R6" i="62" s="1"/>
  <c r="S6" i="62" s="1"/>
  <c r="O56" i="62"/>
  <c r="V55" i="62"/>
  <c r="V54" i="62"/>
  <c r="V53" i="62"/>
  <c r="V52" i="62"/>
  <c r="V51" i="62"/>
  <c r="V50" i="62"/>
  <c r="V49" i="62"/>
  <c r="V48" i="62"/>
  <c r="V47" i="62"/>
  <c r="V46" i="62"/>
  <c r="V45" i="62"/>
  <c r="V44" i="62"/>
  <c r="V43" i="62"/>
  <c r="V42" i="62"/>
  <c r="V41" i="62"/>
  <c r="V40" i="62"/>
  <c r="V39" i="62"/>
  <c r="V38" i="62"/>
  <c r="V37" i="62"/>
  <c r="V36" i="62"/>
  <c r="V35" i="62"/>
  <c r="V34" i="62"/>
  <c r="V33" i="62"/>
  <c r="V32" i="62"/>
  <c r="V31" i="62"/>
  <c r="V30" i="62"/>
  <c r="V29" i="62"/>
  <c r="V28" i="62"/>
  <c r="V27" i="62"/>
  <c r="V26" i="62"/>
  <c r="V25" i="62"/>
  <c r="V24" i="62"/>
  <c r="V23" i="62"/>
  <c r="V22" i="62"/>
  <c r="V21" i="62"/>
  <c r="V20" i="62"/>
  <c r="V19" i="62"/>
  <c r="V18" i="62"/>
  <c r="V17" i="62"/>
  <c r="V16" i="62"/>
  <c r="V15" i="62"/>
  <c r="V14" i="62"/>
  <c r="V13" i="62"/>
  <c r="V12" i="62"/>
  <c r="V11" i="62"/>
  <c r="V10" i="62"/>
  <c r="V9" i="62"/>
  <c r="V8" i="62"/>
  <c r="V7" i="62"/>
  <c r="V6" i="62"/>
  <c r="V5" i="62"/>
  <c r="O13" i="41" l="1"/>
  <c r="O28" i="41"/>
  <c r="O27" i="41"/>
  <c r="O11" i="41"/>
  <c r="O9" i="41"/>
  <c r="O40" i="41"/>
  <c r="O23" i="41"/>
  <c r="O6" i="41"/>
  <c r="O38" i="41"/>
  <c r="O29" i="41"/>
  <c r="O12" i="41"/>
  <c r="O43" i="41"/>
  <c r="O25" i="41"/>
  <c r="O8" i="41"/>
  <c r="O39" i="41"/>
  <c r="R19" i="62"/>
  <c r="S19" i="62" s="1"/>
  <c r="R40" i="62"/>
  <c r="S40" i="62" s="1"/>
  <c r="R18" i="62"/>
  <c r="S18" i="62" s="1"/>
  <c r="R37" i="62"/>
  <c r="S37" i="62" s="1"/>
  <c r="R17" i="62"/>
  <c r="S17" i="62" s="1"/>
  <c r="R16" i="62"/>
  <c r="S16" i="62" s="1"/>
  <c r="R5" i="62"/>
  <c r="S5" i="62" s="1"/>
  <c r="R35" i="62"/>
  <c r="S35" i="62" s="1"/>
  <c r="R15" i="62"/>
  <c r="S15" i="62" s="1"/>
  <c r="R34" i="62"/>
  <c r="S34" i="62" s="1"/>
  <c r="R14" i="62"/>
  <c r="S14" i="62" s="1"/>
  <c r="R53" i="62"/>
  <c r="S53" i="62" s="1"/>
  <c r="R33" i="62"/>
  <c r="S33" i="62" s="1"/>
  <c r="R12" i="62"/>
  <c r="S12" i="62" s="1"/>
  <c r="R52" i="62"/>
  <c r="S52" i="62" s="1"/>
  <c r="R32" i="62"/>
  <c r="S32" i="62" s="1"/>
  <c r="R10" i="62"/>
  <c r="S10" i="62" s="1"/>
  <c r="R51" i="62"/>
  <c r="S51" i="62" s="1"/>
  <c r="R31" i="62"/>
  <c r="S31" i="62" s="1"/>
  <c r="R9" i="62"/>
  <c r="S9" i="62" s="1"/>
  <c r="R50" i="62"/>
  <c r="S50" i="62" s="1"/>
  <c r="R30" i="62"/>
  <c r="S30" i="62" s="1"/>
  <c r="R8" i="62"/>
  <c r="S8" i="62" s="1"/>
  <c r="R49" i="62"/>
  <c r="S49" i="62" s="1"/>
  <c r="R28" i="62"/>
  <c r="S28" i="62" s="1"/>
  <c r="W18" i="62"/>
  <c r="W49" i="62"/>
  <c r="O55" i="41"/>
  <c r="O4" i="41"/>
  <c r="O46" i="41"/>
  <c r="O31" i="41"/>
  <c r="O49" i="41"/>
  <c r="O51" i="41"/>
  <c r="O37" i="41"/>
  <c r="O15" i="41"/>
  <c r="O33" i="41"/>
  <c r="O34" i="41"/>
  <c r="O35" i="41"/>
  <c r="O36" i="41"/>
  <c r="O16" i="41"/>
  <c r="O32" i="41"/>
  <c r="O48" i="41"/>
  <c r="O17" i="41"/>
  <c r="O53" i="41"/>
  <c r="O18" i="41"/>
  <c r="O20" i="41"/>
  <c r="O21" i="41"/>
  <c r="O30" i="41"/>
  <c r="O47" i="41"/>
  <c r="O50" i="41"/>
  <c r="O19" i="41"/>
  <c r="O5" i="41"/>
  <c r="O14" i="41"/>
  <c r="O52" i="41"/>
  <c r="O42" i="41"/>
  <c r="V56" i="62"/>
  <c r="W53" i="62" s="1"/>
  <c r="R45" i="62"/>
  <c r="S45" i="62" s="1"/>
  <c r="R29" i="62"/>
  <c r="S29" i="62" s="1"/>
  <c r="R13" i="62"/>
  <c r="S13" i="62" s="1"/>
  <c r="O45" i="41"/>
  <c r="O10" i="41"/>
  <c r="R43" i="62"/>
  <c r="S43" i="62" s="1"/>
  <c r="R27" i="62"/>
  <c r="S27" i="62" s="1"/>
  <c r="R11" i="62"/>
  <c r="S11" i="62" s="1"/>
  <c r="O44" i="41"/>
  <c r="O24" i="41"/>
  <c r="R55" i="62"/>
  <c r="S55" i="62" s="1"/>
  <c r="R39" i="62"/>
  <c r="S39" i="62" s="1"/>
  <c r="R23" i="62"/>
  <c r="S23" i="62" s="1"/>
  <c r="R7" i="62"/>
  <c r="S7" i="62" s="1"/>
  <c r="O26" i="41"/>
  <c r="O54" i="41"/>
  <c r="R54" i="62"/>
  <c r="S54" i="62" s="1"/>
  <c r="R38" i="62"/>
  <c r="S38" i="62" s="1"/>
  <c r="R22" i="62"/>
  <c r="S22" i="62" s="1"/>
  <c r="O41" i="41"/>
  <c r="O22" i="41"/>
  <c r="W24" i="62" l="1"/>
  <c r="W10" i="62"/>
  <c r="W22" i="62"/>
  <c r="W47" i="62"/>
  <c r="W20" i="62"/>
  <c r="W14" i="62"/>
  <c r="W34" i="62"/>
  <c r="W17" i="62"/>
  <c r="W35" i="62"/>
  <c r="W12" i="62"/>
  <c r="W48" i="62"/>
  <c r="W30" i="62"/>
  <c r="W13" i="62"/>
  <c r="W15" i="62"/>
  <c r="W9" i="62"/>
  <c r="W31" i="62"/>
  <c r="W16" i="62"/>
  <c r="W32" i="62"/>
  <c r="W42" i="62"/>
  <c r="W43" i="62"/>
  <c r="W38" i="62"/>
  <c r="W8" i="62"/>
  <c r="W5" i="62"/>
  <c r="W41" i="62"/>
  <c r="W11" i="62"/>
  <c r="W52" i="62"/>
  <c r="W27" i="62"/>
  <c r="W21" i="62"/>
  <c r="W6" i="62"/>
  <c r="W39" i="62"/>
  <c r="W40" i="62"/>
  <c r="W25" i="62"/>
  <c r="W26" i="62"/>
  <c r="W50" i="62"/>
  <c r="W37" i="62"/>
  <c r="S56" i="62"/>
  <c r="T22" i="62" s="1"/>
  <c r="W19" i="62"/>
  <c r="W54" i="62"/>
  <c r="W36" i="62"/>
  <c r="W7" i="62"/>
  <c r="W45" i="62"/>
  <c r="W51" i="62"/>
  <c r="W44" i="62"/>
  <c r="W46" i="62"/>
  <c r="R56" i="62"/>
  <c r="W33" i="62"/>
  <c r="W55" i="62"/>
  <c r="W29" i="62"/>
  <c r="W28" i="62"/>
  <c r="W23" i="62"/>
  <c r="T13" i="62" l="1"/>
  <c r="T39" i="62"/>
  <c r="T23" i="62"/>
  <c r="T27" i="62"/>
  <c r="T38" i="62"/>
  <c r="T28" i="62"/>
  <c r="T24" i="62"/>
  <c r="T8" i="62"/>
  <c r="T15" i="62"/>
  <c r="T31" i="62"/>
  <c r="T25" i="62"/>
  <c r="T52" i="62"/>
  <c r="T26" i="62"/>
  <c r="T12" i="62"/>
  <c r="T47" i="62"/>
  <c r="T16" i="62"/>
  <c r="T18" i="62"/>
  <c r="T5" i="62"/>
  <c r="T17" i="62"/>
  <c r="T36" i="62"/>
  <c r="T42" i="62"/>
  <c r="T21" i="62"/>
  <c r="T32" i="62"/>
  <c r="T37" i="62"/>
  <c r="T48" i="62"/>
  <c r="T33" i="62"/>
  <c r="T41" i="62"/>
  <c r="T30" i="62"/>
  <c r="T6" i="62"/>
  <c r="T14" i="62"/>
  <c r="T19" i="62"/>
  <c r="T49" i="62"/>
  <c r="T51" i="62"/>
  <c r="T34" i="62"/>
  <c r="T50" i="62"/>
  <c r="T35" i="62"/>
  <c r="T46" i="62"/>
  <c r="T53" i="62"/>
  <c r="T40" i="62"/>
  <c r="T20" i="62"/>
  <c r="T10" i="62"/>
  <c r="T9" i="62"/>
  <c r="T44" i="62"/>
  <c r="T43" i="62"/>
  <c r="T11" i="62"/>
  <c r="T7" i="62"/>
  <c r="T54" i="62"/>
  <c r="T55" i="62"/>
  <c r="W56" i="62"/>
  <c r="T29" i="62"/>
  <c r="T45" i="62"/>
  <c r="D4" i="39"/>
  <c r="E61" i="67"/>
  <c r="C57" i="67"/>
  <c r="D6" i="67" s="1"/>
  <c r="D19" i="67" l="1"/>
  <c r="E19" i="67" s="1"/>
  <c r="D35" i="67"/>
  <c r="E35" i="67" s="1"/>
  <c r="D51" i="67"/>
  <c r="E51" i="67" s="1"/>
  <c r="D20" i="67"/>
  <c r="E20" i="67" s="1"/>
  <c r="D36" i="67"/>
  <c r="E36" i="67" s="1"/>
  <c r="D36" i="53" s="1"/>
  <c r="D52" i="67"/>
  <c r="E52" i="67" s="1"/>
  <c r="D52" i="53" s="1"/>
  <c r="D21" i="67"/>
  <c r="E21" i="67" s="1"/>
  <c r="D21" i="53" s="1"/>
  <c r="D37" i="67"/>
  <c r="E37" i="67" s="1"/>
  <c r="D53" i="67"/>
  <c r="E53" i="67" s="1"/>
  <c r="D53" i="53" s="1"/>
  <c r="D7" i="67"/>
  <c r="E7" i="67" s="1"/>
  <c r="D7" i="53" s="1"/>
  <c r="D39" i="67"/>
  <c r="E39" i="67" s="1"/>
  <c r="D39" i="53" s="1"/>
  <c r="D8" i="67"/>
  <c r="E8" i="67" s="1"/>
  <c r="D56" i="67"/>
  <c r="E56" i="67" s="1"/>
  <c r="D56" i="53" s="1"/>
  <c r="D9" i="67"/>
  <c r="E9" i="67" s="1"/>
  <c r="D9" i="53" s="1"/>
  <c r="D41" i="67"/>
  <c r="E41" i="67" s="1"/>
  <c r="D41" i="53" s="1"/>
  <c r="D10" i="67"/>
  <c r="E10" i="67" s="1"/>
  <c r="D10" i="53" s="1"/>
  <c r="D42" i="67"/>
  <c r="E42" i="67" s="1"/>
  <c r="D11" i="67"/>
  <c r="E11" i="67" s="1"/>
  <c r="D44" i="67"/>
  <c r="E44" i="67" s="1"/>
  <c r="D13" i="67"/>
  <c r="E13" i="67" s="1"/>
  <c r="D45" i="67"/>
  <c r="E45" i="67" s="1"/>
  <c r="D45" i="53" s="1"/>
  <c r="D46" i="67"/>
  <c r="E46" i="67" s="1"/>
  <c r="D46" i="53" s="1"/>
  <c r="D31" i="67"/>
  <c r="E31" i="67" s="1"/>
  <c r="D31" i="53" s="1"/>
  <c r="D34" i="67"/>
  <c r="E34" i="67" s="1"/>
  <c r="D34" i="53" s="1"/>
  <c r="D22" i="67"/>
  <c r="E22" i="67" s="1"/>
  <c r="D38" i="67"/>
  <c r="E38" i="67" s="1"/>
  <c r="D38" i="53" s="1"/>
  <c r="D54" i="67"/>
  <c r="E54" i="67" s="1"/>
  <c r="D54" i="53" s="1"/>
  <c r="D23" i="67"/>
  <c r="E23" i="67" s="1"/>
  <c r="D23" i="53" s="1"/>
  <c r="D40" i="67"/>
  <c r="E40" i="67" s="1"/>
  <c r="D40" i="53" s="1"/>
  <c r="D25" i="67"/>
  <c r="E25" i="67" s="1"/>
  <c r="D25" i="53" s="1"/>
  <c r="D27" i="67"/>
  <c r="E27" i="67" s="1"/>
  <c r="D27" i="53" s="1"/>
  <c r="D14" i="67"/>
  <c r="E14" i="67" s="1"/>
  <c r="D14" i="53" s="1"/>
  <c r="D15" i="67"/>
  <c r="E15" i="67" s="1"/>
  <c r="D47" i="67"/>
  <c r="E47" i="67" s="1"/>
  <c r="D16" i="67"/>
  <c r="E16" i="67" s="1"/>
  <c r="D49" i="67"/>
  <c r="E49" i="67" s="1"/>
  <c r="D18" i="67"/>
  <c r="E18" i="67" s="1"/>
  <c r="D55" i="67"/>
  <c r="E55" i="67" s="1"/>
  <c r="D26" i="67"/>
  <c r="E26" i="67" s="1"/>
  <c r="D28" i="67"/>
  <c r="E28" i="67" s="1"/>
  <c r="D28" i="53" s="1"/>
  <c r="D29" i="67"/>
  <c r="E29" i="67" s="1"/>
  <c r="D30" i="67"/>
  <c r="E30" i="67" s="1"/>
  <c r="D30" i="53" s="1"/>
  <c r="D48" i="67"/>
  <c r="E48" i="67" s="1"/>
  <c r="D48" i="53" s="1"/>
  <c r="D33" i="67"/>
  <c r="E33" i="67" s="1"/>
  <c r="D33" i="53" s="1"/>
  <c r="D50" i="67"/>
  <c r="E50" i="67" s="1"/>
  <c r="D50" i="53" s="1"/>
  <c r="D24" i="67"/>
  <c r="E24" i="67" s="1"/>
  <c r="D24" i="53" s="1"/>
  <c r="D43" i="67"/>
  <c r="E43" i="67" s="1"/>
  <c r="D43" i="53" s="1"/>
  <c r="D12" i="67"/>
  <c r="E12" i="67" s="1"/>
  <c r="D12" i="53" s="1"/>
  <c r="D32" i="67"/>
  <c r="E32" i="67" s="1"/>
  <c r="D17" i="67"/>
  <c r="E17" i="67" s="1"/>
  <c r="T56" i="62"/>
  <c r="AE3" i="62"/>
  <c r="Q57" i="41"/>
  <c r="D17" i="53"/>
  <c r="D18" i="53"/>
  <c r="D19" i="53"/>
  <c r="D55" i="53"/>
  <c r="D44" i="53"/>
  <c r="D22" i="53"/>
  <c r="D29" i="53"/>
  <c r="D42" i="53"/>
  <c r="D20" i="53"/>
  <c r="D11" i="53"/>
  <c r="D47" i="53"/>
  <c r="D32" i="53"/>
  <c r="D35" i="53"/>
  <c r="D13" i="53"/>
  <c r="D37" i="53"/>
  <c r="D49" i="53"/>
  <c r="D26" i="53"/>
  <c r="D15" i="53"/>
  <c r="D51" i="53"/>
  <c r="D16" i="53"/>
  <c r="E6" i="67" l="1"/>
  <c r="D6" i="53" s="1"/>
  <c r="D57" i="67"/>
  <c r="Q5" i="41"/>
  <c r="Q17" i="41"/>
  <c r="Q29" i="41"/>
  <c r="Q41" i="41"/>
  <c r="Q53" i="41"/>
  <c r="Q6" i="41"/>
  <c r="Q18" i="41"/>
  <c r="Q30" i="41"/>
  <c r="Q42" i="41"/>
  <c r="Q54" i="41"/>
  <c r="Q7" i="41"/>
  <c r="Q19" i="41"/>
  <c r="Q31" i="41"/>
  <c r="Q43" i="41"/>
  <c r="Q4" i="41"/>
  <c r="Q8" i="41"/>
  <c r="Q20" i="41"/>
  <c r="Q32" i="41"/>
  <c r="Q44" i="41"/>
  <c r="Q26" i="41"/>
  <c r="Q50" i="41"/>
  <c r="Q27" i="41"/>
  <c r="Q16" i="41"/>
  <c r="Q9" i="41"/>
  <c r="Q21" i="41"/>
  <c r="Q33" i="41"/>
  <c r="Q45" i="41"/>
  <c r="Q24" i="41"/>
  <c r="Q13" i="41"/>
  <c r="Q25" i="41"/>
  <c r="Q37" i="41"/>
  <c r="Q49" i="41"/>
  <c r="Q28" i="41"/>
  <c r="Q10" i="41"/>
  <c r="Q22" i="41"/>
  <c r="Q34" i="41"/>
  <c r="Q46" i="41"/>
  <c r="Q36" i="41"/>
  <c r="Q38" i="41"/>
  <c r="Q39" i="41"/>
  <c r="Q40" i="41"/>
  <c r="Q11" i="41"/>
  <c r="Q23" i="41"/>
  <c r="Q35" i="41"/>
  <c r="Q47" i="41"/>
  <c r="Q12" i="41"/>
  <c r="Q48" i="41"/>
  <c r="Q14" i="41"/>
  <c r="Q15" i="41"/>
  <c r="Q51" i="41"/>
  <c r="Q52" i="41"/>
  <c r="AD3" i="62"/>
  <c r="AC3" i="62"/>
  <c r="AB3" i="62"/>
  <c r="E57" i="67"/>
  <c r="D8" i="53"/>
  <c r="B56" i="42" l="1"/>
  <c r="K56" i="62" l="1"/>
  <c r="L56" i="62" s="1"/>
  <c r="H56" i="62"/>
  <c r="I54" i="62" s="1"/>
  <c r="J54" i="62" s="1"/>
  <c r="D56" i="62"/>
  <c r="C56" i="62"/>
  <c r="E55" i="62"/>
  <c r="F55" i="62" s="1"/>
  <c r="E54" i="62"/>
  <c r="F54" i="62" s="1"/>
  <c r="E53" i="62"/>
  <c r="F53" i="62" s="1"/>
  <c r="E52" i="62"/>
  <c r="F52" i="62" s="1"/>
  <c r="L51" i="62"/>
  <c r="M51" i="62" s="1"/>
  <c r="E51" i="62"/>
  <c r="F51" i="62" s="1"/>
  <c r="E50" i="62"/>
  <c r="F50" i="62" s="1"/>
  <c r="E49" i="62"/>
  <c r="F49" i="62" s="1"/>
  <c r="E48" i="62"/>
  <c r="F48" i="62" s="1"/>
  <c r="E47" i="62"/>
  <c r="F47" i="62" s="1"/>
  <c r="E46" i="62"/>
  <c r="F46" i="62" s="1"/>
  <c r="E45" i="62"/>
  <c r="F45" i="62" s="1"/>
  <c r="E44" i="62"/>
  <c r="F44" i="62" s="1"/>
  <c r="E43" i="62"/>
  <c r="F43" i="62" s="1"/>
  <c r="E42" i="62"/>
  <c r="F42" i="62" s="1"/>
  <c r="E41" i="62"/>
  <c r="F41" i="62" s="1"/>
  <c r="E40" i="62"/>
  <c r="F40" i="62" s="1"/>
  <c r="E39" i="62"/>
  <c r="F39" i="62" s="1"/>
  <c r="E38" i="62"/>
  <c r="F38" i="62" s="1"/>
  <c r="E37" i="62"/>
  <c r="F37" i="62" s="1"/>
  <c r="E36" i="62"/>
  <c r="F36" i="62" s="1"/>
  <c r="E35" i="62"/>
  <c r="F35" i="62" s="1"/>
  <c r="E34" i="62"/>
  <c r="F34" i="62" s="1"/>
  <c r="E33" i="62"/>
  <c r="F33" i="62" s="1"/>
  <c r="E32" i="62"/>
  <c r="F32" i="62" s="1"/>
  <c r="E31" i="62"/>
  <c r="F31" i="62" s="1"/>
  <c r="E30" i="62"/>
  <c r="F30" i="62" s="1"/>
  <c r="E29" i="62"/>
  <c r="F29" i="62" s="1"/>
  <c r="E28" i="62"/>
  <c r="F28" i="62" s="1"/>
  <c r="E27" i="62"/>
  <c r="F27" i="62" s="1"/>
  <c r="E26" i="62"/>
  <c r="F26" i="62" s="1"/>
  <c r="E25" i="62"/>
  <c r="F25" i="62" s="1"/>
  <c r="E24" i="62"/>
  <c r="F24" i="62" s="1"/>
  <c r="E23" i="62"/>
  <c r="F23" i="62" s="1"/>
  <c r="E22" i="62"/>
  <c r="F22" i="62" s="1"/>
  <c r="E21" i="62"/>
  <c r="F21" i="62" s="1"/>
  <c r="E20" i="62"/>
  <c r="F20" i="62" s="1"/>
  <c r="E19" i="62"/>
  <c r="F19" i="62" s="1"/>
  <c r="E18" i="62"/>
  <c r="F18" i="62" s="1"/>
  <c r="E17" i="62"/>
  <c r="F17" i="62" s="1"/>
  <c r="E16" i="62"/>
  <c r="F16" i="62" s="1"/>
  <c r="E15" i="62"/>
  <c r="F15" i="62" s="1"/>
  <c r="E14" i="62"/>
  <c r="F14" i="62" s="1"/>
  <c r="E13" i="62"/>
  <c r="F13" i="62" s="1"/>
  <c r="E12" i="62"/>
  <c r="F12" i="62" s="1"/>
  <c r="E11" i="62"/>
  <c r="F11" i="62" s="1"/>
  <c r="E10" i="62"/>
  <c r="F10" i="62" s="1"/>
  <c r="E9" i="62"/>
  <c r="F9" i="62" s="1"/>
  <c r="E8" i="62"/>
  <c r="F8" i="62" s="1"/>
  <c r="E7" i="62"/>
  <c r="F7" i="62" s="1"/>
  <c r="E6" i="62"/>
  <c r="F6" i="62" s="1"/>
  <c r="E5" i="62"/>
  <c r="F5" i="62" s="1"/>
  <c r="L17" i="62" l="1"/>
  <c r="M17" i="62" s="1"/>
  <c r="L28" i="62"/>
  <c r="M28" i="62" s="1"/>
  <c r="L40" i="62"/>
  <c r="M40" i="62" s="1"/>
  <c r="L16" i="62"/>
  <c r="M16" i="62" s="1"/>
  <c r="L29" i="62"/>
  <c r="M29" i="62" s="1"/>
  <c r="L15" i="62"/>
  <c r="M15" i="62" s="1"/>
  <c r="L41" i="62"/>
  <c r="M41" i="62" s="1"/>
  <c r="L27" i="62"/>
  <c r="M27" i="62" s="1"/>
  <c r="L5" i="62"/>
  <c r="M5" i="62" s="1"/>
  <c r="L39" i="62"/>
  <c r="M39" i="62" s="1"/>
  <c r="I16" i="62"/>
  <c r="J16" i="62" s="1"/>
  <c r="I40" i="62"/>
  <c r="J40" i="62" s="1"/>
  <c r="I39" i="62"/>
  <c r="J39" i="62" s="1"/>
  <c r="I14" i="62"/>
  <c r="J14" i="62" s="1"/>
  <c r="I26" i="62"/>
  <c r="J26" i="62" s="1"/>
  <c r="L50" i="62"/>
  <c r="M50" i="62" s="1"/>
  <c r="I13" i="62"/>
  <c r="J13" i="62" s="1"/>
  <c r="L14" i="62"/>
  <c r="M14" i="62" s="1"/>
  <c r="I25" i="62"/>
  <c r="J25" i="62" s="1"/>
  <c r="I37" i="62"/>
  <c r="J37" i="62" s="1"/>
  <c r="I49" i="62"/>
  <c r="J49" i="62" s="1"/>
  <c r="L25" i="62"/>
  <c r="M25" i="62" s="1"/>
  <c r="I36" i="62"/>
  <c r="J36" i="62" s="1"/>
  <c r="L37" i="62"/>
  <c r="M37" i="62" s="1"/>
  <c r="I48" i="62"/>
  <c r="J48" i="62" s="1"/>
  <c r="L49" i="62"/>
  <c r="M49" i="62" s="1"/>
  <c r="I28" i="62"/>
  <c r="J28" i="62" s="1"/>
  <c r="I15" i="62"/>
  <c r="J15" i="62" s="1"/>
  <c r="I27" i="62"/>
  <c r="J27" i="62" s="1"/>
  <c r="L26" i="62"/>
  <c r="M26" i="62" s="1"/>
  <c r="L38" i="62"/>
  <c r="M38" i="62" s="1"/>
  <c r="N38" i="62" s="1"/>
  <c r="L55" i="62"/>
  <c r="M55" i="62" s="1"/>
  <c r="I12" i="62"/>
  <c r="J12" i="62" s="1"/>
  <c r="I24" i="62"/>
  <c r="J24" i="62" s="1"/>
  <c r="L12" i="62"/>
  <c r="M12" i="62" s="1"/>
  <c r="L24" i="62"/>
  <c r="M24" i="62" s="1"/>
  <c r="I35" i="62"/>
  <c r="J35" i="62" s="1"/>
  <c r="L11" i="62"/>
  <c r="M11" i="62" s="1"/>
  <c r="L23" i="62"/>
  <c r="M23" i="62" s="1"/>
  <c r="L35" i="62"/>
  <c r="M35" i="62" s="1"/>
  <c r="I38" i="62"/>
  <c r="J38" i="62" s="1"/>
  <c r="L13" i="62"/>
  <c r="M13" i="62" s="1"/>
  <c r="N13" i="62" s="1"/>
  <c r="I11" i="62"/>
  <c r="J11" i="62" s="1"/>
  <c r="I23" i="62"/>
  <c r="J23" i="62" s="1"/>
  <c r="N23" i="62" s="1"/>
  <c r="L36" i="62"/>
  <c r="M36" i="62" s="1"/>
  <c r="I47" i="62"/>
  <c r="J47" i="62" s="1"/>
  <c r="L48" i="62"/>
  <c r="M48" i="62" s="1"/>
  <c r="I10" i="62"/>
  <c r="J10" i="62" s="1"/>
  <c r="I22" i="62"/>
  <c r="J22" i="62" s="1"/>
  <c r="I34" i="62"/>
  <c r="J34" i="62" s="1"/>
  <c r="I46" i="62"/>
  <c r="J46" i="62" s="1"/>
  <c r="L47" i="62"/>
  <c r="M47" i="62" s="1"/>
  <c r="I9" i="62"/>
  <c r="J9" i="62" s="1"/>
  <c r="L10" i="62"/>
  <c r="M10" i="62" s="1"/>
  <c r="I21" i="62"/>
  <c r="J21" i="62" s="1"/>
  <c r="L22" i="62"/>
  <c r="M22" i="62" s="1"/>
  <c r="N22" i="62" s="1"/>
  <c r="I33" i="62"/>
  <c r="J33" i="62" s="1"/>
  <c r="L34" i="62"/>
  <c r="M34" i="62" s="1"/>
  <c r="I45" i="62"/>
  <c r="J45" i="62" s="1"/>
  <c r="L46" i="62"/>
  <c r="M46" i="62" s="1"/>
  <c r="I8" i="62"/>
  <c r="J8" i="62" s="1"/>
  <c r="L9" i="62"/>
  <c r="M9" i="62" s="1"/>
  <c r="I20" i="62"/>
  <c r="J20" i="62" s="1"/>
  <c r="L21" i="62"/>
  <c r="M21" i="62" s="1"/>
  <c r="I32" i="62"/>
  <c r="J32" i="62" s="1"/>
  <c r="L33" i="62"/>
  <c r="M33" i="62" s="1"/>
  <c r="I44" i="62"/>
  <c r="J44" i="62" s="1"/>
  <c r="L45" i="62"/>
  <c r="M45" i="62" s="1"/>
  <c r="L53" i="62"/>
  <c r="M53" i="62" s="1"/>
  <c r="I7" i="62"/>
  <c r="J7" i="62" s="1"/>
  <c r="L8" i="62"/>
  <c r="M8" i="62" s="1"/>
  <c r="I19" i="62"/>
  <c r="J19" i="62" s="1"/>
  <c r="L20" i="62"/>
  <c r="M20" i="62" s="1"/>
  <c r="I31" i="62"/>
  <c r="J31" i="62" s="1"/>
  <c r="L32" i="62"/>
  <c r="M32" i="62" s="1"/>
  <c r="I43" i="62"/>
  <c r="J43" i="62" s="1"/>
  <c r="L44" i="62"/>
  <c r="M44" i="62" s="1"/>
  <c r="I6" i="62"/>
  <c r="J6" i="62" s="1"/>
  <c r="L7" i="62"/>
  <c r="M7" i="62" s="1"/>
  <c r="I18" i="62"/>
  <c r="J18" i="62" s="1"/>
  <c r="L19" i="62"/>
  <c r="M19" i="62" s="1"/>
  <c r="I30" i="62"/>
  <c r="J30" i="62" s="1"/>
  <c r="L31" i="62"/>
  <c r="M31" i="62" s="1"/>
  <c r="I42" i="62"/>
  <c r="J42" i="62" s="1"/>
  <c r="L43" i="62"/>
  <c r="M43" i="62" s="1"/>
  <c r="L52" i="62"/>
  <c r="M52" i="62" s="1"/>
  <c r="I5" i="62"/>
  <c r="J5" i="62" s="1"/>
  <c r="L6" i="62"/>
  <c r="M6" i="62" s="1"/>
  <c r="I17" i="62"/>
  <c r="J17" i="62" s="1"/>
  <c r="L18" i="62"/>
  <c r="M18" i="62" s="1"/>
  <c r="I29" i="62"/>
  <c r="J29" i="62" s="1"/>
  <c r="N29" i="62" s="1"/>
  <c r="L30" i="62"/>
  <c r="M30" i="62" s="1"/>
  <c r="I41" i="62"/>
  <c r="J41" i="62" s="1"/>
  <c r="N41" i="62" s="1"/>
  <c r="L42" i="62"/>
  <c r="M42" i="62" s="1"/>
  <c r="L54" i="62"/>
  <c r="M54" i="62" s="1"/>
  <c r="N54" i="62" s="1"/>
  <c r="I52" i="62"/>
  <c r="J52" i="62" s="1"/>
  <c r="I53" i="62"/>
  <c r="J53" i="62" s="1"/>
  <c r="I51" i="62"/>
  <c r="J51" i="62" s="1"/>
  <c r="N51" i="62" s="1"/>
  <c r="I55" i="62"/>
  <c r="J55" i="62" s="1"/>
  <c r="E56" i="62"/>
  <c r="I50" i="62"/>
  <c r="J50" i="62" s="1"/>
  <c r="F56" i="62"/>
  <c r="G8" i="62" s="1"/>
  <c r="N39" i="62" l="1"/>
  <c r="N27" i="62"/>
  <c r="N26" i="62"/>
  <c r="N10" i="62"/>
  <c r="N40" i="62"/>
  <c r="N36" i="62"/>
  <c r="N14" i="62"/>
  <c r="N30" i="62"/>
  <c r="N35" i="62"/>
  <c r="N16" i="62"/>
  <c r="N52" i="62"/>
  <c r="N17" i="62"/>
  <c r="N46" i="62"/>
  <c r="N28" i="62"/>
  <c r="N15" i="62"/>
  <c r="N34" i="62"/>
  <c r="N19" i="62"/>
  <c r="N48" i="62"/>
  <c r="N50" i="62"/>
  <c r="N12" i="62"/>
  <c r="N49" i="62"/>
  <c r="N6" i="62"/>
  <c r="N25" i="62"/>
  <c r="M56" i="62"/>
  <c r="N32" i="62"/>
  <c r="N55" i="62"/>
  <c r="N53" i="62"/>
  <c r="N7" i="62"/>
  <c r="N47" i="62"/>
  <c r="N24" i="62"/>
  <c r="N44" i="62"/>
  <c r="N21" i="62"/>
  <c r="N43" i="62"/>
  <c r="N11" i="62"/>
  <c r="N18" i="62"/>
  <c r="N33" i="62"/>
  <c r="N20" i="62"/>
  <c r="N9" i="62"/>
  <c r="N31" i="62"/>
  <c r="N37" i="62"/>
  <c r="N42" i="62"/>
  <c r="N8" i="62"/>
  <c r="N45" i="62"/>
  <c r="G51" i="62"/>
  <c r="G25" i="62"/>
  <c r="J56" i="62"/>
  <c r="G18" i="62"/>
  <c r="G37" i="62"/>
  <c r="G22" i="62"/>
  <c r="G47" i="62"/>
  <c r="G50" i="62"/>
  <c r="G39" i="62"/>
  <c r="G32" i="62"/>
  <c r="G40" i="62"/>
  <c r="G24" i="62"/>
  <c r="G43" i="62"/>
  <c r="G28" i="62"/>
  <c r="G21" i="62"/>
  <c r="G6" i="62"/>
  <c r="G11" i="62"/>
  <c r="G33" i="62"/>
  <c r="G16" i="62"/>
  <c r="G10" i="62"/>
  <c r="G13" i="62"/>
  <c r="G41" i="62"/>
  <c r="G38" i="62"/>
  <c r="G31" i="62"/>
  <c r="G23" i="62"/>
  <c r="G52" i="62"/>
  <c r="G55" i="62"/>
  <c r="G34" i="62"/>
  <c r="G29" i="62"/>
  <c r="G17" i="62"/>
  <c r="G27" i="62"/>
  <c r="G30" i="62"/>
  <c r="G36" i="62"/>
  <c r="G7" i="62"/>
  <c r="G54" i="62"/>
  <c r="G48" i="62"/>
  <c r="G42" i="62"/>
  <c r="G26" i="62"/>
  <c r="G15" i="62"/>
  <c r="G46" i="62"/>
  <c r="G12" i="62"/>
  <c r="G5" i="62"/>
  <c r="I56" i="62"/>
  <c r="G9" i="62"/>
  <c r="N5" i="62"/>
  <c r="G45" i="62"/>
  <c r="G44" i="62"/>
  <c r="G49" i="62"/>
  <c r="G53" i="62"/>
  <c r="G35" i="62"/>
  <c r="G19" i="62"/>
  <c r="G20" i="62"/>
  <c r="G14" i="62"/>
  <c r="G56" i="62" l="1"/>
  <c r="N56" i="62"/>
  <c r="Q55" i="41" l="1"/>
  <c r="D57" i="53" l="1"/>
  <c r="AB8" i="62" l="1"/>
  <c r="AB36" i="62"/>
  <c r="AB38" i="62"/>
  <c r="AB10" i="62"/>
  <c r="AB21" i="62"/>
  <c r="AB43" i="62"/>
  <c r="AB54" i="62"/>
  <c r="AB31" i="62"/>
  <c r="AB27" i="62"/>
  <c r="AB24" i="62"/>
  <c r="AB5" i="62"/>
  <c r="AB20" i="62"/>
  <c r="AB49" i="62"/>
  <c r="AB15" i="62"/>
  <c r="AB30" i="62"/>
  <c r="AB16" i="62"/>
  <c r="AB25" i="62"/>
  <c r="AB52" i="62"/>
  <c r="AB41" i="62"/>
  <c r="AB28" i="62"/>
  <c r="AB40" i="62"/>
  <c r="AB6" i="62"/>
  <c r="AB37" i="62"/>
  <c r="AB11" i="62"/>
  <c r="AB46" i="62"/>
  <c r="AB51" i="62"/>
  <c r="AB47" i="62"/>
  <c r="AB22" i="62"/>
  <c r="AB18" i="62"/>
  <c r="AB33" i="62"/>
  <c r="AB29" i="62"/>
  <c r="AB23" i="62"/>
  <c r="AB53" i="62"/>
  <c r="AB35" i="62"/>
  <c r="AB26" i="62"/>
  <c r="AB34" i="62"/>
  <c r="AB9" i="62"/>
  <c r="AB13" i="62"/>
  <c r="AB39" i="62"/>
  <c r="AB42" i="62"/>
  <c r="AB55" i="62"/>
  <c r="AB19" i="62"/>
  <c r="AB32" i="62"/>
  <c r="AB12" i="62"/>
  <c r="AB44" i="62"/>
  <c r="AB48" i="62"/>
  <c r="AB7" i="62"/>
  <c r="AB45" i="62"/>
  <c r="AB17" i="62"/>
  <c r="AB50" i="62"/>
  <c r="AB14" i="62"/>
  <c r="AC11" i="62"/>
  <c r="AC54" i="62"/>
  <c r="AC36" i="62"/>
  <c r="AC14" i="62"/>
  <c r="AC21" i="62"/>
  <c r="AC26" i="62"/>
  <c r="AC53" i="62"/>
  <c r="AC50" i="62"/>
  <c r="AC37" i="62"/>
  <c r="AC47" i="62"/>
  <c r="AC40" i="62"/>
  <c r="AC24" i="62"/>
  <c r="AC34" i="62"/>
  <c r="AC52" i="62"/>
  <c r="AC49" i="62"/>
  <c r="AC19" i="62"/>
  <c r="AC10" i="62"/>
  <c r="AC35" i="62"/>
  <c r="AC13" i="62"/>
  <c r="AC42" i="62"/>
  <c r="AC30" i="62"/>
  <c r="AC39" i="62"/>
  <c r="AC22" i="62"/>
  <c r="AC32" i="62"/>
  <c r="AC18" i="62"/>
  <c r="AC41" i="62"/>
  <c r="AC17" i="62"/>
  <c r="AC29" i="62"/>
  <c r="AC46" i="62"/>
  <c r="AC25" i="62"/>
  <c r="AC20" i="62"/>
  <c r="AC43" i="62"/>
  <c r="AC31" i="62"/>
  <c r="AC44" i="62"/>
  <c r="AC16" i="62"/>
  <c r="AC33" i="62"/>
  <c r="AC9" i="62"/>
  <c r="AC7" i="62"/>
  <c r="AC12" i="62"/>
  <c r="AC55" i="62"/>
  <c r="AC27" i="62"/>
  <c r="AC5" i="62"/>
  <c r="AC6" i="62"/>
  <c r="AC48" i="62"/>
  <c r="AC28" i="62"/>
  <c r="AC45" i="62"/>
  <c r="AC38" i="62"/>
  <c r="AC15" i="62"/>
  <c r="AC8" i="62"/>
  <c r="AC51" i="62"/>
  <c r="AC23" i="62"/>
  <c r="X17" i="62" l="1"/>
  <c r="X41" i="62"/>
  <c r="U39" i="62"/>
  <c r="X28" i="62"/>
  <c r="U35" i="62"/>
  <c r="X9" i="62"/>
  <c r="X45" i="62"/>
  <c r="U36" i="62"/>
  <c r="X8" i="62"/>
  <c r="X26" i="62"/>
  <c r="U7" i="62"/>
  <c r="U48" i="62"/>
  <c r="U12" i="62"/>
  <c r="U53" i="62"/>
  <c r="X18" i="62"/>
  <c r="U10" i="62"/>
  <c r="U18" i="62"/>
  <c r="U38" i="62"/>
  <c r="U46" i="62"/>
  <c r="X53" i="62"/>
  <c r="X32" i="62"/>
  <c r="X34" i="62"/>
  <c r="U54" i="62"/>
  <c r="X27" i="62"/>
  <c r="X49" i="62"/>
  <c r="X16" i="62"/>
  <c r="X14" i="62"/>
  <c r="U29" i="62"/>
  <c r="X6" i="62"/>
  <c r="X40" i="62"/>
  <c r="X12" i="62"/>
  <c r="U44" i="62"/>
  <c r="U41" i="62"/>
  <c r="U55" i="62"/>
  <c r="U15" i="62"/>
  <c r="X5" i="62"/>
  <c r="X50" i="62"/>
  <c r="X11" i="62"/>
  <c r="U19" i="62"/>
  <c r="X31" i="62"/>
  <c r="U42" i="62"/>
  <c r="U21" i="62"/>
  <c r="U51" i="62"/>
  <c r="U13" i="62"/>
  <c r="U40" i="62"/>
  <c r="X55" i="62"/>
  <c r="X52" i="62"/>
  <c r="Y52" i="62" s="1"/>
  <c r="X30" i="62"/>
  <c r="Y30" i="62" s="1"/>
  <c r="X46" i="62"/>
  <c r="X42" i="62"/>
  <c r="X54" i="62"/>
  <c r="X22" i="62"/>
  <c r="X7" i="62"/>
  <c r="U31" i="62"/>
  <c r="U17" i="62"/>
  <c r="X25" i="62"/>
  <c r="U24" i="62"/>
  <c r="X35" i="62"/>
  <c r="X47" i="62"/>
  <c r="U25" i="62"/>
  <c r="U16" i="62"/>
  <c r="X10" i="62"/>
  <c r="U43" i="62"/>
  <c r="X39" i="62"/>
  <c r="U28" i="62"/>
  <c r="U11" i="62"/>
  <c r="U50" i="62"/>
  <c r="X13" i="62"/>
  <c r="X24" i="62"/>
  <c r="X43" i="62"/>
  <c r="X51" i="62"/>
  <c r="U33" i="62"/>
  <c r="Y33" i="62" s="1"/>
  <c r="X19" i="62"/>
  <c r="X15" i="62"/>
  <c r="U37" i="62"/>
  <c r="U20" i="62"/>
  <c r="X37" i="62"/>
  <c r="U47" i="62"/>
  <c r="U6" i="62"/>
  <c r="U5" i="62"/>
  <c r="U8" i="62"/>
  <c r="X48" i="62"/>
  <c r="AC56" i="62"/>
  <c r="U14" i="62"/>
  <c r="U32" i="62"/>
  <c r="U30" i="62"/>
  <c r="X44" i="62"/>
  <c r="U49" i="62"/>
  <c r="U52" i="62"/>
  <c r="X36" i="62"/>
  <c r="U23" i="62"/>
  <c r="U45" i="62"/>
  <c r="X21" i="62"/>
  <c r="Y21" i="62" s="1"/>
  <c r="X20" i="62"/>
  <c r="Y20" i="62" s="1"/>
  <c r="U27" i="62"/>
  <c r="U9" i="62"/>
  <c r="U26" i="62"/>
  <c r="X23" i="62"/>
  <c r="U22" i="62"/>
  <c r="X38" i="62"/>
  <c r="X33" i="62"/>
  <c r="X29" i="62"/>
  <c r="U34" i="62"/>
  <c r="AB56" i="62"/>
  <c r="Y29" i="62" l="1"/>
  <c r="Y53" i="62"/>
  <c r="Y51" i="62"/>
  <c r="Y14" i="62"/>
  <c r="Y43" i="62"/>
  <c r="Y34" i="62"/>
  <c r="Y37" i="62"/>
  <c r="Y39" i="62"/>
  <c r="Y24" i="62"/>
  <c r="Y32" i="62"/>
  <c r="Y17" i="62"/>
  <c r="Y26" i="62"/>
  <c r="Y49" i="62"/>
  <c r="Y55" i="62"/>
  <c r="Y27" i="62"/>
  <c r="Y10" i="62"/>
  <c r="Y48" i="62"/>
  <c r="Y8" i="62"/>
  <c r="Y45" i="62"/>
  <c r="Y25" i="62"/>
  <c r="Y40" i="62"/>
  <c r="Y9" i="62"/>
  <c r="Y35" i="62"/>
  <c r="U56" i="62"/>
  <c r="Y36" i="62"/>
  <c r="Y6" i="62"/>
  <c r="Y38" i="62"/>
  <c r="Y22" i="62"/>
  <c r="Y31" i="62"/>
  <c r="Y28" i="62"/>
  <c r="Y54" i="62"/>
  <c r="Y18" i="62"/>
  <c r="X56" i="62"/>
  <c r="Y5" i="62"/>
  <c r="Y13" i="62"/>
  <c r="Y47" i="62"/>
  <c r="Y42" i="62"/>
  <c r="Y11" i="62"/>
  <c r="Y16" i="62"/>
  <c r="Y41" i="62"/>
  <c r="Y7" i="62"/>
  <c r="Y44" i="62"/>
  <c r="Y23" i="62"/>
  <c r="Y15" i="62"/>
  <c r="Y19" i="62"/>
  <c r="Y46" i="62"/>
  <c r="Y50" i="62"/>
  <c r="Y12" i="62"/>
  <c r="Y56" i="62" l="1"/>
  <c r="Z40" i="62" s="1"/>
  <c r="AD40" i="62" s="1"/>
  <c r="AE40" i="62" s="1"/>
  <c r="D40" i="42" s="1"/>
  <c r="Z25" i="62" l="1"/>
  <c r="AD25" i="62" s="1"/>
  <c r="AE25" i="62" s="1"/>
  <c r="D25" i="42" s="1"/>
  <c r="Z47" i="62"/>
  <c r="AD47" i="62" s="1"/>
  <c r="AE47" i="62" s="1"/>
  <c r="D47" i="42" s="1"/>
  <c r="Z35" i="62"/>
  <c r="AD35" i="62" s="1"/>
  <c r="AE35" i="62" s="1"/>
  <c r="D35" i="42" s="1"/>
  <c r="Z23" i="62"/>
  <c r="AD23" i="62" s="1"/>
  <c r="AE23" i="62" s="1"/>
  <c r="D23" i="42" s="1"/>
  <c r="Z13" i="62"/>
  <c r="AD13" i="62" s="1"/>
  <c r="AE13" i="62" s="1"/>
  <c r="D13" i="42" s="1"/>
  <c r="Z8" i="62"/>
  <c r="AD8" i="62" s="1"/>
  <c r="AE8" i="62" s="1"/>
  <c r="D8" i="42" s="1"/>
  <c r="Z42" i="62"/>
  <c r="AD42" i="62" s="1"/>
  <c r="AE42" i="62" s="1"/>
  <c r="D42" i="42" s="1"/>
  <c r="Z45" i="62"/>
  <c r="AD45" i="62" s="1"/>
  <c r="AE45" i="62" s="1"/>
  <c r="D45" i="42" s="1"/>
  <c r="Z18" i="62"/>
  <c r="AD18" i="62" s="1"/>
  <c r="AE18" i="62" s="1"/>
  <c r="D18" i="42" s="1"/>
  <c r="Z7" i="62"/>
  <c r="AD7" i="62" s="1"/>
  <c r="AE7" i="62" s="1"/>
  <c r="D7" i="42" s="1"/>
  <c r="Z22" i="62"/>
  <c r="AD22" i="62" s="1"/>
  <c r="AE22" i="62" s="1"/>
  <c r="D22" i="42" s="1"/>
  <c r="Z5" i="62"/>
  <c r="AD5" i="62" s="1"/>
  <c r="Z48" i="62"/>
  <c r="AD48" i="62" s="1"/>
  <c r="AE48" i="62" s="1"/>
  <c r="D48" i="42" s="1"/>
  <c r="Z9" i="62"/>
  <c r="AD9" i="62" s="1"/>
  <c r="AE9" i="62" s="1"/>
  <c r="D9" i="42" s="1"/>
  <c r="Z41" i="62"/>
  <c r="AD41" i="62" s="1"/>
  <c r="AE41" i="62" s="1"/>
  <c r="D41" i="42" s="1"/>
  <c r="Z44" i="62"/>
  <c r="AD44" i="62" s="1"/>
  <c r="AE44" i="62" s="1"/>
  <c r="D44" i="42" s="1"/>
  <c r="Z11" i="62"/>
  <c r="AD11" i="62" s="1"/>
  <c r="AE11" i="62" s="1"/>
  <c r="D11" i="42" s="1"/>
  <c r="Z54" i="62"/>
  <c r="AD54" i="62" s="1"/>
  <c r="AE54" i="62" s="1"/>
  <c r="D54" i="42" s="1"/>
  <c r="Z15" i="62"/>
  <c r="AD15" i="62" s="1"/>
  <c r="AE15" i="62" s="1"/>
  <c r="D15" i="42" s="1"/>
  <c r="Z46" i="62"/>
  <c r="AD46" i="62" s="1"/>
  <c r="AE46" i="62" s="1"/>
  <c r="D46" i="42" s="1"/>
  <c r="Z12" i="62"/>
  <c r="AD12" i="62" s="1"/>
  <c r="AE12" i="62" s="1"/>
  <c r="D12" i="42" s="1"/>
  <c r="Z6" i="62"/>
  <c r="AD6" i="62" s="1"/>
  <c r="AE6" i="62" s="1"/>
  <c r="D6" i="42" s="1"/>
  <c r="Z26" i="62"/>
  <c r="AD26" i="62" s="1"/>
  <c r="AE26" i="62" s="1"/>
  <c r="D26" i="42" s="1"/>
  <c r="Z10" i="62"/>
  <c r="AD10" i="62" s="1"/>
  <c r="AE10" i="62" s="1"/>
  <c r="D10" i="42" s="1"/>
  <c r="Z33" i="62"/>
  <c r="AD33" i="62" s="1"/>
  <c r="AE33" i="62" s="1"/>
  <c r="D33" i="42" s="1"/>
  <c r="Z43" i="62"/>
  <c r="AD43" i="62" s="1"/>
  <c r="AE43" i="62" s="1"/>
  <c r="D43" i="42" s="1"/>
  <c r="Z53" i="62"/>
  <c r="AD53" i="62" s="1"/>
  <c r="AE53" i="62" s="1"/>
  <c r="D53" i="42" s="1"/>
  <c r="Z24" i="62"/>
  <c r="AD24" i="62" s="1"/>
  <c r="AE24" i="62" s="1"/>
  <c r="D24" i="42" s="1"/>
  <c r="Z21" i="62"/>
  <c r="AD21" i="62" s="1"/>
  <c r="AE21" i="62" s="1"/>
  <c r="D21" i="42" s="1"/>
  <c r="Z37" i="62"/>
  <c r="AD37" i="62" s="1"/>
  <c r="AE37" i="62" s="1"/>
  <c r="D37" i="42" s="1"/>
  <c r="Z51" i="62"/>
  <c r="AD51" i="62" s="1"/>
  <c r="AE51" i="62" s="1"/>
  <c r="D51" i="42" s="1"/>
  <c r="Z29" i="62"/>
  <c r="AD29" i="62" s="1"/>
  <c r="AE29" i="62" s="1"/>
  <c r="D29" i="42" s="1"/>
  <c r="Z32" i="62"/>
  <c r="AD32" i="62" s="1"/>
  <c r="AE32" i="62" s="1"/>
  <c r="D32" i="42" s="1"/>
  <c r="Z17" i="62"/>
  <c r="AD17" i="62" s="1"/>
  <c r="AE17" i="62" s="1"/>
  <c r="D17" i="42" s="1"/>
  <c r="Z14" i="62"/>
  <c r="AD14" i="62" s="1"/>
  <c r="AE14" i="62" s="1"/>
  <c r="D14" i="42" s="1"/>
  <c r="Z52" i="62"/>
  <c r="AD52" i="62" s="1"/>
  <c r="AE52" i="62" s="1"/>
  <c r="D52" i="42" s="1"/>
  <c r="Z34" i="62"/>
  <c r="AD34" i="62" s="1"/>
  <c r="AE34" i="62" s="1"/>
  <c r="D34" i="42" s="1"/>
  <c r="Z27" i="62"/>
  <c r="AD27" i="62" s="1"/>
  <c r="AE27" i="62" s="1"/>
  <c r="D27" i="42" s="1"/>
  <c r="Z55" i="62"/>
  <c r="AD55" i="62" s="1"/>
  <c r="AE55" i="62" s="1"/>
  <c r="D55" i="42" s="1"/>
  <c r="Z30" i="62"/>
  <c r="AD30" i="62" s="1"/>
  <c r="AE30" i="62" s="1"/>
  <c r="D30" i="42" s="1"/>
  <c r="Z20" i="62"/>
  <c r="AD20" i="62" s="1"/>
  <c r="AE20" i="62" s="1"/>
  <c r="D20" i="42" s="1"/>
  <c r="Z49" i="62"/>
  <c r="AD49" i="62" s="1"/>
  <c r="AE49" i="62" s="1"/>
  <c r="D49" i="42" s="1"/>
  <c r="Z39" i="62"/>
  <c r="AD39" i="62" s="1"/>
  <c r="AE39" i="62" s="1"/>
  <c r="D39" i="42" s="1"/>
  <c r="Z28" i="62"/>
  <c r="AD28" i="62" s="1"/>
  <c r="AE28" i="62" s="1"/>
  <c r="D28" i="42" s="1"/>
  <c r="Z38" i="62"/>
  <c r="AD38" i="62" s="1"/>
  <c r="AE38" i="62" s="1"/>
  <c r="D38" i="42" s="1"/>
  <c r="Z50" i="62"/>
  <c r="AD50" i="62" s="1"/>
  <c r="AE50" i="62" s="1"/>
  <c r="D50" i="42" s="1"/>
  <c r="Z19" i="62"/>
  <c r="AD19" i="62" s="1"/>
  <c r="AE19" i="62" s="1"/>
  <c r="D19" i="42" s="1"/>
  <c r="Z16" i="62"/>
  <c r="AD16" i="62" s="1"/>
  <c r="AE16" i="62" s="1"/>
  <c r="D16" i="42" s="1"/>
  <c r="Z36" i="62"/>
  <c r="AD36" i="62" s="1"/>
  <c r="AE36" i="62" s="1"/>
  <c r="D36" i="42" s="1"/>
  <c r="Z31" i="62"/>
  <c r="AD31" i="62" s="1"/>
  <c r="AE31" i="62" s="1"/>
  <c r="D31" i="42" s="1"/>
  <c r="AD56" i="62" l="1"/>
  <c r="AE5" i="62"/>
  <c r="D5" i="42" s="1"/>
  <c r="Z56" i="62"/>
  <c r="AE56" i="62" l="1"/>
  <c r="AF5" i="62" s="1"/>
  <c r="AF40" i="62" l="1"/>
  <c r="AF47" i="62"/>
  <c r="AF25" i="62"/>
  <c r="AF7" i="62"/>
  <c r="AF45" i="62"/>
  <c r="AF22" i="62"/>
  <c r="AF8" i="62"/>
  <c r="AF23" i="62"/>
  <c r="AF13" i="62"/>
  <c r="AF42" i="62"/>
  <c r="AF18" i="62"/>
  <c r="AF35" i="62"/>
  <c r="AF38" i="62"/>
  <c r="AF44" i="62"/>
  <c r="AF16" i="62"/>
  <c r="AF52" i="62"/>
  <c r="AF14" i="62"/>
  <c r="AF26" i="62"/>
  <c r="AF46" i="62"/>
  <c r="AF39" i="62"/>
  <c r="AF50" i="62"/>
  <c r="AF29" i="62"/>
  <c r="AF11" i="62"/>
  <c r="AF32" i="62"/>
  <c r="AF28" i="62"/>
  <c r="AF10" i="62"/>
  <c r="AF19" i="62"/>
  <c r="AF41" i="62"/>
  <c r="AF12" i="62"/>
  <c r="AF15" i="62"/>
  <c r="AF48" i="62"/>
  <c r="AF9" i="62"/>
  <c r="AF54" i="62"/>
  <c r="AF51" i="62"/>
  <c r="AF31" i="62"/>
  <c r="AF33" i="62"/>
  <c r="AF6" i="62"/>
  <c r="AF37" i="62"/>
  <c r="AF55" i="62"/>
  <c r="AF49" i="62"/>
  <c r="AF17" i="62"/>
  <c r="AF24" i="62"/>
  <c r="AF27" i="62"/>
  <c r="AF43" i="62"/>
  <c r="AF30" i="62"/>
  <c r="AF20" i="62"/>
  <c r="AF53" i="62"/>
  <c r="AF36" i="62"/>
  <c r="AF34" i="62"/>
  <c r="AF21" i="62"/>
  <c r="D56" i="42" l="1"/>
  <c r="AF56" i="62"/>
  <c r="B59" i="42" l="1"/>
  <c r="G3" i="42" s="1"/>
  <c r="C44" i="42" l="1"/>
  <c r="C32" i="42"/>
  <c r="C20" i="42"/>
  <c r="C8" i="42"/>
  <c r="C18" i="42"/>
  <c r="C41" i="42"/>
  <c r="C5" i="42"/>
  <c r="C52" i="42"/>
  <c r="C28" i="42"/>
  <c r="C39" i="42"/>
  <c r="C15" i="42"/>
  <c r="C26" i="42"/>
  <c r="C49" i="42"/>
  <c r="C13" i="42"/>
  <c r="C36" i="42"/>
  <c r="C12" i="42"/>
  <c r="C11" i="42"/>
  <c r="C34" i="42"/>
  <c r="C45" i="42"/>
  <c r="C55" i="42"/>
  <c r="C43" i="42"/>
  <c r="C31" i="42"/>
  <c r="C19" i="42"/>
  <c r="C7" i="42"/>
  <c r="C6" i="42"/>
  <c r="C29" i="42"/>
  <c r="C40" i="42"/>
  <c r="C16" i="42"/>
  <c r="C27" i="42"/>
  <c r="C50" i="42"/>
  <c r="C14" i="42"/>
  <c r="C54" i="42"/>
  <c r="C42" i="42"/>
  <c r="C30" i="42"/>
  <c r="C37" i="42"/>
  <c r="C47" i="42"/>
  <c r="C10" i="42"/>
  <c r="C21" i="42"/>
  <c r="C53" i="42"/>
  <c r="C17" i="42"/>
  <c r="C51" i="42"/>
  <c r="C38" i="42"/>
  <c r="C25" i="42"/>
  <c r="C48" i="42"/>
  <c r="C24" i="42"/>
  <c r="C46" i="42"/>
  <c r="C22" i="42"/>
  <c r="C33" i="42"/>
  <c r="C35" i="42"/>
  <c r="C23" i="42"/>
  <c r="C9" i="42"/>
  <c r="F15" i="42" l="1"/>
  <c r="G15" i="42" s="1"/>
  <c r="H15" i="42" s="1"/>
  <c r="I15" i="42"/>
  <c r="J15" i="42" s="1"/>
  <c r="E15" i="42"/>
  <c r="F47" i="42"/>
  <c r="G47" i="42" s="1"/>
  <c r="H47" i="42" s="1"/>
  <c r="E47" i="42"/>
  <c r="I47" i="42"/>
  <c r="J47" i="42" s="1"/>
  <c r="F28" i="42"/>
  <c r="G28" i="42" s="1"/>
  <c r="H28" i="42" s="1"/>
  <c r="I28" i="42"/>
  <c r="J28" i="42" s="1"/>
  <c r="E28" i="42"/>
  <c r="F22" i="42"/>
  <c r="G22" i="42" s="1"/>
  <c r="H22" i="42" s="1"/>
  <c r="I22" i="42"/>
  <c r="J22" i="42" s="1"/>
  <c r="E22" i="42"/>
  <c r="I33" i="42"/>
  <c r="J33" i="42" s="1"/>
  <c r="E33" i="42"/>
  <c r="F33" i="42"/>
  <c r="G33" i="42" s="1"/>
  <c r="H33" i="42" s="1"/>
  <c r="I19" i="42"/>
  <c r="J19" i="42" s="1"/>
  <c r="E19" i="42"/>
  <c r="F19" i="42"/>
  <c r="G19" i="42" s="1"/>
  <c r="H19" i="42" s="1"/>
  <c r="E31" i="42"/>
  <c r="F31" i="42"/>
  <c r="G31" i="42" s="1"/>
  <c r="H31" i="42" s="1"/>
  <c r="I31" i="42"/>
  <c r="J31" i="42" s="1"/>
  <c r="I42" i="42"/>
  <c r="J42" i="42" s="1"/>
  <c r="E42" i="42"/>
  <c r="F42" i="42"/>
  <c r="G42" i="42" s="1"/>
  <c r="H42" i="42" s="1"/>
  <c r="I48" i="42"/>
  <c r="J48" i="42" s="1"/>
  <c r="E48" i="42"/>
  <c r="F48" i="42"/>
  <c r="G48" i="42" s="1"/>
  <c r="H48" i="42" s="1"/>
  <c r="E55" i="42"/>
  <c r="F55" i="42"/>
  <c r="G55" i="42" s="1"/>
  <c r="H55" i="42" s="1"/>
  <c r="I55" i="42"/>
  <c r="J55" i="42" s="1"/>
  <c r="E25" i="42"/>
  <c r="I25" i="42"/>
  <c r="J25" i="42" s="1"/>
  <c r="F25" i="42"/>
  <c r="G25" i="42" s="1"/>
  <c r="H25" i="42" s="1"/>
  <c r="C56" i="42"/>
  <c r="F56" i="42" s="1"/>
  <c r="F5" i="42"/>
  <c r="G5" i="42" s="1"/>
  <c r="I5" i="42"/>
  <c r="E5" i="42"/>
  <c r="F8" i="42"/>
  <c r="G8" i="42" s="1"/>
  <c r="H8" i="42" s="1"/>
  <c r="I8" i="42"/>
  <c r="J8" i="42" s="1"/>
  <c r="E8" i="42"/>
  <c r="E7" i="42"/>
  <c r="I7" i="42"/>
  <c r="J7" i="42" s="1"/>
  <c r="F7" i="42"/>
  <c r="G7" i="42" s="1"/>
  <c r="H7" i="42" s="1"/>
  <c r="I37" i="42"/>
  <c r="J37" i="42" s="1"/>
  <c r="E37" i="42"/>
  <c r="F37" i="42"/>
  <c r="G37" i="42" s="1"/>
  <c r="H37" i="42" s="1"/>
  <c r="F30" i="42"/>
  <c r="G30" i="42" s="1"/>
  <c r="H30" i="42" s="1"/>
  <c r="E30" i="42"/>
  <c r="I30" i="42"/>
  <c r="J30" i="42" s="1"/>
  <c r="E24" i="42"/>
  <c r="F24" i="42"/>
  <c r="G24" i="42" s="1"/>
  <c r="H24" i="42" s="1"/>
  <c r="I24" i="42"/>
  <c r="J24" i="42" s="1"/>
  <c r="E52" i="42"/>
  <c r="I52" i="42"/>
  <c r="J52" i="42" s="1"/>
  <c r="F52" i="42"/>
  <c r="G52" i="42" s="1"/>
  <c r="H52" i="42" s="1"/>
  <c r="E36" i="42"/>
  <c r="I36" i="42"/>
  <c r="J36" i="42" s="1"/>
  <c r="F36" i="42"/>
  <c r="G36" i="42" s="1"/>
  <c r="H36" i="42" s="1"/>
  <c r="E20" i="42"/>
  <c r="I20" i="42"/>
  <c r="J20" i="42" s="1"/>
  <c r="F20" i="42"/>
  <c r="G20" i="42" s="1"/>
  <c r="H20" i="42" s="1"/>
  <c r="F26" i="42"/>
  <c r="G26" i="42" s="1"/>
  <c r="H26" i="42" s="1"/>
  <c r="E26" i="42"/>
  <c r="I26" i="42"/>
  <c r="J26" i="42" s="1"/>
  <c r="F39" i="42"/>
  <c r="G39" i="42" s="1"/>
  <c r="H39" i="42" s="1"/>
  <c r="I39" i="42"/>
  <c r="J39" i="42" s="1"/>
  <c r="E39" i="42"/>
  <c r="F41" i="42"/>
  <c r="G41" i="42" s="1"/>
  <c r="H41" i="42" s="1"/>
  <c r="E41" i="42"/>
  <c r="I41" i="42"/>
  <c r="J41" i="42" s="1"/>
  <c r="E16" i="42"/>
  <c r="F16" i="42"/>
  <c r="G16" i="42" s="1"/>
  <c r="H16" i="42" s="1"/>
  <c r="I16" i="42"/>
  <c r="J16" i="42" s="1"/>
  <c r="E53" i="42"/>
  <c r="I53" i="42"/>
  <c r="J53" i="42" s="1"/>
  <c r="F53" i="42"/>
  <c r="G53" i="42" s="1"/>
  <c r="H53" i="42" s="1"/>
  <c r="I23" i="42"/>
  <c r="J23" i="42" s="1"/>
  <c r="F23" i="42"/>
  <c r="G23" i="42" s="1"/>
  <c r="H23" i="42" s="1"/>
  <c r="E23" i="42"/>
  <c r="E21" i="42"/>
  <c r="F21" i="42"/>
  <c r="G21" i="42" s="1"/>
  <c r="H21" i="42" s="1"/>
  <c r="I21" i="42"/>
  <c r="J21" i="42" s="1"/>
  <c r="I29" i="42"/>
  <c r="J29" i="42" s="1"/>
  <c r="F29" i="42"/>
  <c r="G29" i="42" s="1"/>
  <c r="H29" i="42" s="1"/>
  <c r="E29" i="42"/>
  <c r="E13" i="42"/>
  <c r="F13" i="42"/>
  <c r="G13" i="42" s="1"/>
  <c r="H13" i="42" s="1"/>
  <c r="I13" i="42"/>
  <c r="J13" i="42" s="1"/>
  <c r="E32" i="42"/>
  <c r="I32" i="42"/>
  <c r="J32" i="42" s="1"/>
  <c r="F32" i="42"/>
  <c r="G32" i="42" s="1"/>
  <c r="H32" i="42" s="1"/>
  <c r="I46" i="42"/>
  <c r="J46" i="42" s="1"/>
  <c r="F46" i="42"/>
  <c r="G46" i="42" s="1"/>
  <c r="H46" i="42" s="1"/>
  <c r="E46" i="42"/>
  <c r="E43" i="42"/>
  <c r="I43" i="42"/>
  <c r="J43" i="42" s="1"/>
  <c r="F43" i="42"/>
  <c r="G43" i="42" s="1"/>
  <c r="H43" i="42" s="1"/>
  <c r="I54" i="42"/>
  <c r="J54" i="42" s="1"/>
  <c r="E54" i="42"/>
  <c r="F54" i="42"/>
  <c r="G54" i="42" s="1"/>
  <c r="H54" i="42" s="1"/>
  <c r="F14" i="42"/>
  <c r="G14" i="42" s="1"/>
  <c r="H14" i="42" s="1"/>
  <c r="I14" i="42"/>
  <c r="J14" i="42" s="1"/>
  <c r="E14" i="42"/>
  <c r="I45" i="42"/>
  <c r="J45" i="42" s="1"/>
  <c r="E45" i="42"/>
  <c r="F45" i="42"/>
  <c r="G45" i="42" s="1"/>
  <c r="H45" i="42" s="1"/>
  <c r="I38" i="42"/>
  <c r="J38" i="42" s="1"/>
  <c r="F38" i="42"/>
  <c r="G38" i="42" s="1"/>
  <c r="H38" i="42" s="1"/>
  <c r="E38" i="42"/>
  <c r="I50" i="42"/>
  <c r="J50" i="42" s="1"/>
  <c r="F50" i="42"/>
  <c r="G50" i="42" s="1"/>
  <c r="H50" i="42" s="1"/>
  <c r="E50" i="42"/>
  <c r="F34" i="42"/>
  <c r="G34" i="42" s="1"/>
  <c r="H34" i="42" s="1"/>
  <c r="I34" i="42"/>
  <c r="J34" i="42" s="1"/>
  <c r="E34" i="42"/>
  <c r="I51" i="42"/>
  <c r="J51" i="42" s="1"/>
  <c r="F51" i="42"/>
  <c r="G51" i="42" s="1"/>
  <c r="H51" i="42" s="1"/>
  <c r="E51" i="42"/>
  <c r="E27" i="42"/>
  <c r="F27" i="42"/>
  <c r="G27" i="42" s="1"/>
  <c r="H27" i="42" s="1"/>
  <c r="I27" i="42"/>
  <c r="J27" i="42" s="1"/>
  <c r="E11" i="42"/>
  <c r="I11" i="42"/>
  <c r="J11" i="42" s="1"/>
  <c r="F11" i="42"/>
  <c r="G11" i="42" s="1"/>
  <c r="H11" i="42" s="1"/>
  <c r="F18" i="42"/>
  <c r="G18" i="42" s="1"/>
  <c r="H18" i="42" s="1"/>
  <c r="E18" i="42"/>
  <c r="I18" i="42"/>
  <c r="J18" i="42" s="1"/>
  <c r="I17" i="42"/>
  <c r="J17" i="42" s="1"/>
  <c r="F17" i="42"/>
  <c r="G17" i="42" s="1"/>
  <c r="H17" i="42" s="1"/>
  <c r="E17" i="42"/>
  <c r="I12" i="42"/>
  <c r="J12" i="42" s="1"/>
  <c r="E12" i="42"/>
  <c r="F12" i="42"/>
  <c r="G12" i="42" s="1"/>
  <c r="H12" i="42" s="1"/>
  <c r="E9" i="42"/>
  <c r="I9" i="42"/>
  <c r="J9" i="42" s="1"/>
  <c r="F9" i="42"/>
  <c r="G9" i="42" s="1"/>
  <c r="H9" i="42" s="1"/>
  <c r="I40" i="42"/>
  <c r="J40" i="42" s="1"/>
  <c r="E40" i="42"/>
  <c r="F40" i="42"/>
  <c r="G40" i="42" s="1"/>
  <c r="H40" i="42" s="1"/>
  <c r="E35" i="42"/>
  <c r="I35" i="42"/>
  <c r="J35" i="42" s="1"/>
  <c r="F35" i="42"/>
  <c r="G35" i="42" s="1"/>
  <c r="H35" i="42" s="1"/>
  <c r="E10" i="42"/>
  <c r="F10" i="42"/>
  <c r="G10" i="42" s="1"/>
  <c r="H10" i="42" s="1"/>
  <c r="I10" i="42"/>
  <c r="J10" i="42" s="1"/>
  <c r="I6" i="42"/>
  <c r="J6" i="42" s="1"/>
  <c r="E6" i="42"/>
  <c r="F6" i="42"/>
  <c r="G6" i="42" s="1"/>
  <c r="H6" i="42" s="1"/>
  <c r="F49" i="42"/>
  <c r="G49" i="42" s="1"/>
  <c r="H49" i="42" s="1"/>
  <c r="I49" i="42"/>
  <c r="J49" i="42" s="1"/>
  <c r="E49" i="42"/>
  <c r="F44" i="42"/>
  <c r="G44" i="42" s="1"/>
  <c r="H44" i="42" s="1"/>
  <c r="I44" i="42"/>
  <c r="J44" i="42" s="1"/>
  <c r="E44" i="42"/>
  <c r="I56" i="42" l="1"/>
  <c r="J5" i="42"/>
  <c r="E56" i="42"/>
  <c r="H5" i="42"/>
  <c r="H56" i="42" s="1"/>
  <c r="G56" i="42"/>
  <c r="J56" i="42" l="1"/>
  <c r="K3" i="42" s="1"/>
  <c r="K20" i="42" l="1"/>
  <c r="L20" i="42" s="1"/>
  <c r="K43" i="42"/>
  <c r="L43" i="42" s="1"/>
  <c r="K28" i="42"/>
  <c r="L28" i="42" s="1"/>
  <c r="K23" i="42"/>
  <c r="L23" i="42" s="1"/>
  <c r="K36" i="42"/>
  <c r="L36" i="42" s="1"/>
  <c r="K10" i="42"/>
  <c r="L10" i="42" s="1"/>
  <c r="K35" i="42"/>
  <c r="L35" i="42" s="1"/>
  <c r="K22" i="42"/>
  <c r="L22" i="42" s="1"/>
  <c r="K51" i="42"/>
  <c r="L51" i="42" s="1"/>
  <c r="K27" i="42"/>
  <c r="L27" i="42" s="1"/>
  <c r="K17" i="42"/>
  <c r="L17" i="42" s="1"/>
  <c r="K18" i="42"/>
  <c r="L18" i="42" s="1"/>
  <c r="K29" i="42"/>
  <c r="L29" i="42" s="1"/>
  <c r="K41" i="42"/>
  <c r="L41" i="42" s="1"/>
  <c r="K34" i="42"/>
  <c r="L34" i="42" s="1"/>
  <c r="K30" i="42"/>
  <c r="L30" i="42" s="1"/>
  <c r="K42" i="42"/>
  <c r="L42" i="42" s="1"/>
  <c r="K13" i="42"/>
  <c r="L13" i="42" s="1"/>
  <c r="K48" i="42"/>
  <c r="L48" i="42" s="1"/>
  <c r="K38" i="42"/>
  <c r="L38" i="42" s="1"/>
  <c r="K26" i="42"/>
  <c r="L26" i="42" s="1"/>
  <c r="K33" i="42"/>
  <c r="L33" i="42" s="1"/>
  <c r="K39" i="42"/>
  <c r="L39" i="42" s="1"/>
  <c r="K44" i="42"/>
  <c r="L44" i="42" s="1"/>
  <c r="K11" i="42"/>
  <c r="L11" i="42" s="1"/>
  <c r="K16" i="42"/>
  <c r="L16" i="42" s="1"/>
  <c r="K40" i="42"/>
  <c r="L40" i="42" s="1"/>
  <c r="K14" i="42"/>
  <c r="L14" i="42" s="1"/>
  <c r="K9" i="42"/>
  <c r="L9" i="42" s="1"/>
  <c r="K50" i="42"/>
  <c r="L50" i="42" s="1"/>
  <c r="K24" i="42"/>
  <c r="L24" i="42" s="1"/>
  <c r="K21" i="42"/>
  <c r="L21" i="42" s="1"/>
  <c r="K52" i="42"/>
  <c r="L52" i="42" s="1"/>
  <c r="K19" i="42"/>
  <c r="L19" i="42" s="1"/>
  <c r="K7" i="42"/>
  <c r="L7" i="42" s="1"/>
  <c r="K46" i="42"/>
  <c r="L46" i="42" s="1"/>
  <c r="K53" i="42"/>
  <c r="L53" i="42" s="1"/>
  <c r="K12" i="42"/>
  <c r="L12" i="42" s="1"/>
  <c r="K32" i="42"/>
  <c r="L32" i="42" s="1"/>
  <c r="K54" i="42"/>
  <c r="L54" i="42" s="1"/>
  <c r="K37" i="42"/>
  <c r="L37" i="42" s="1"/>
  <c r="K8" i="42"/>
  <c r="L8" i="42" s="1"/>
  <c r="K6" i="42"/>
  <c r="L6" i="42" s="1"/>
  <c r="K31" i="42"/>
  <c r="L31" i="42" s="1"/>
  <c r="K15" i="42"/>
  <c r="L15" i="42" s="1"/>
  <c r="K49" i="42"/>
  <c r="L49" i="42" s="1"/>
  <c r="K55" i="42"/>
  <c r="L55" i="42" s="1"/>
  <c r="K25" i="42"/>
  <c r="L25" i="42" s="1"/>
  <c r="K47" i="42"/>
  <c r="L47" i="42" s="1"/>
  <c r="K45" i="42"/>
  <c r="L45" i="42" s="1"/>
  <c r="K5" i="42"/>
  <c r="M25" i="42" l="1"/>
  <c r="M18" i="42"/>
  <c r="M19" i="42"/>
  <c r="M55" i="42"/>
  <c r="M27" i="42"/>
  <c r="M31" i="42"/>
  <c r="M35" i="42"/>
  <c r="M46" i="42"/>
  <c r="M49" i="42"/>
  <c r="M52" i="42"/>
  <c r="M38" i="42"/>
  <c r="M50" i="42"/>
  <c r="M13" i="42"/>
  <c r="M10" i="42"/>
  <c r="M17" i="42"/>
  <c r="M15" i="42"/>
  <c r="M37" i="42"/>
  <c r="M36" i="42"/>
  <c r="M21" i="42"/>
  <c r="M24" i="42"/>
  <c r="M9" i="42"/>
  <c r="M54" i="42"/>
  <c r="M14" i="42"/>
  <c r="M30" i="42"/>
  <c r="M23" i="42"/>
  <c r="M39" i="42"/>
  <c r="M26" i="42"/>
  <c r="M22" i="42"/>
  <c r="M8" i="42"/>
  <c r="M32" i="42"/>
  <c r="M40" i="42"/>
  <c r="M34" i="42"/>
  <c r="M28" i="42"/>
  <c r="M7" i="42"/>
  <c r="M51" i="42"/>
  <c r="M6" i="42"/>
  <c r="L5" i="42"/>
  <c r="K56" i="42"/>
  <c r="M45" i="42"/>
  <c r="M12" i="42"/>
  <c r="M16" i="42"/>
  <c r="M41" i="42"/>
  <c r="M43" i="42"/>
  <c r="M44" i="42"/>
  <c r="M33" i="42"/>
  <c r="M48" i="42"/>
  <c r="M42" i="42"/>
  <c r="M47" i="42"/>
  <c r="M53" i="42"/>
  <c r="M11" i="42"/>
  <c r="M29" i="42"/>
  <c r="M20" i="42"/>
  <c r="M5" i="42" l="1"/>
  <c r="L56" i="42"/>
  <c r="N5" i="42" s="1"/>
  <c r="C6" i="46" s="1"/>
  <c r="D6" i="46" s="1"/>
  <c r="M56" i="42" l="1"/>
  <c r="N26" i="42"/>
  <c r="C27" i="46" s="1"/>
  <c r="D27" i="46" s="1"/>
  <c r="N27" i="42"/>
  <c r="C28" i="46" s="1"/>
  <c r="D28" i="46" s="1"/>
  <c r="N30" i="42"/>
  <c r="C31" i="46" s="1"/>
  <c r="D31" i="46" s="1"/>
  <c r="N53" i="42"/>
  <c r="C54" i="46" s="1"/>
  <c r="D54" i="46" s="1"/>
  <c r="N25" i="42"/>
  <c r="C26" i="46" s="1"/>
  <c r="D26" i="46" s="1"/>
  <c r="N35" i="42"/>
  <c r="C36" i="46" s="1"/>
  <c r="D36" i="46" s="1"/>
  <c r="N13" i="42"/>
  <c r="C14" i="46" s="1"/>
  <c r="D14" i="46" s="1"/>
  <c r="N21" i="42"/>
  <c r="C22" i="46" s="1"/>
  <c r="D22" i="46" s="1"/>
  <c r="N23" i="42"/>
  <c r="C24" i="46" s="1"/>
  <c r="D24" i="46" s="1"/>
  <c r="N40" i="42"/>
  <c r="C41" i="46" s="1"/>
  <c r="D41" i="46" s="1"/>
  <c r="N44" i="42"/>
  <c r="C45" i="46" s="1"/>
  <c r="D45" i="46" s="1"/>
  <c r="N11" i="42"/>
  <c r="C12" i="46" s="1"/>
  <c r="D12" i="46" s="1"/>
  <c r="N48" i="42"/>
  <c r="C49" i="46" s="1"/>
  <c r="D49" i="46" s="1"/>
  <c r="N22" i="42"/>
  <c r="C23" i="46" s="1"/>
  <c r="D23" i="46" s="1"/>
  <c r="N16" i="42"/>
  <c r="C17" i="46" s="1"/>
  <c r="D17" i="46" s="1"/>
  <c r="N8" i="42"/>
  <c r="C9" i="46" s="1"/>
  <c r="D9" i="46" s="1"/>
  <c r="N6" i="42"/>
  <c r="C7" i="46" s="1"/>
  <c r="D7" i="46" s="1"/>
  <c r="N28" i="42"/>
  <c r="C29" i="46" s="1"/>
  <c r="D29" i="46" s="1"/>
  <c r="N52" i="42"/>
  <c r="C53" i="46" s="1"/>
  <c r="D53" i="46" s="1"/>
  <c r="N51" i="42"/>
  <c r="C52" i="46" s="1"/>
  <c r="D52" i="46" s="1"/>
  <c r="N50" i="42"/>
  <c r="C51" i="46" s="1"/>
  <c r="D51" i="46" s="1"/>
  <c r="N18" i="42"/>
  <c r="C19" i="46" s="1"/>
  <c r="D19" i="46" s="1"/>
  <c r="N46" i="42"/>
  <c r="C47" i="46" s="1"/>
  <c r="D47" i="46" s="1"/>
  <c r="N10" i="42"/>
  <c r="C11" i="46" s="1"/>
  <c r="D11" i="46" s="1"/>
  <c r="N24" i="42"/>
  <c r="C25" i="46" s="1"/>
  <c r="D25" i="46" s="1"/>
  <c r="N39" i="42"/>
  <c r="C40" i="46" s="1"/>
  <c r="D40" i="46" s="1"/>
  <c r="N34" i="42"/>
  <c r="C35" i="46" s="1"/>
  <c r="D35" i="46" s="1"/>
  <c r="N45" i="42"/>
  <c r="C46" i="46" s="1"/>
  <c r="D46" i="46" s="1"/>
  <c r="N33" i="42"/>
  <c r="C34" i="46" s="1"/>
  <c r="D34" i="46" s="1"/>
  <c r="N29" i="42"/>
  <c r="C30" i="46" s="1"/>
  <c r="D30" i="46" s="1"/>
  <c r="N9" i="42"/>
  <c r="C10" i="46" s="1"/>
  <c r="D10" i="46" s="1"/>
  <c r="N20" i="42"/>
  <c r="C21" i="46" s="1"/>
  <c r="D21" i="46" s="1"/>
  <c r="N55" i="42"/>
  <c r="C56" i="46" s="1"/>
  <c r="D56" i="46" s="1"/>
  <c r="N14" i="42"/>
  <c r="C15" i="46" s="1"/>
  <c r="D15" i="46" s="1"/>
  <c r="N54" i="42"/>
  <c r="C55" i="46" s="1"/>
  <c r="D55" i="46" s="1"/>
  <c r="N43" i="42"/>
  <c r="C44" i="46" s="1"/>
  <c r="D44" i="46" s="1"/>
  <c r="N19" i="42"/>
  <c r="C20" i="46" s="1"/>
  <c r="D20" i="46" s="1"/>
  <c r="N49" i="42"/>
  <c r="C50" i="46" s="1"/>
  <c r="D50" i="46" s="1"/>
  <c r="N17" i="42"/>
  <c r="C18" i="46" s="1"/>
  <c r="D18" i="46" s="1"/>
  <c r="N12" i="42"/>
  <c r="C13" i="46" s="1"/>
  <c r="D13" i="46" s="1"/>
  <c r="N15" i="42"/>
  <c r="C16" i="46" s="1"/>
  <c r="D16" i="46" s="1"/>
  <c r="N42" i="42"/>
  <c r="C43" i="46" s="1"/>
  <c r="D43" i="46" s="1"/>
  <c r="N38" i="42"/>
  <c r="C39" i="46" s="1"/>
  <c r="D39" i="46" s="1"/>
  <c r="N47" i="42"/>
  <c r="C48" i="46" s="1"/>
  <c r="D48" i="46" s="1"/>
  <c r="N36" i="42"/>
  <c r="C37" i="46" s="1"/>
  <c r="D37" i="46" s="1"/>
  <c r="N7" i="42"/>
  <c r="C8" i="46" s="1"/>
  <c r="D8" i="46" s="1"/>
  <c r="N37" i="42"/>
  <c r="C38" i="46" s="1"/>
  <c r="D38" i="46" s="1"/>
  <c r="N31" i="42"/>
  <c r="C32" i="46" s="1"/>
  <c r="D32" i="46" s="1"/>
  <c r="N41" i="42"/>
  <c r="C42" i="46" s="1"/>
  <c r="D42" i="46" s="1"/>
  <c r="N32" i="42"/>
  <c r="C33" i="46" s="1"/>
  <c r="D33" i="46" s="1"/>
  <c r="D57" i="46" l="1"/>
  <c r="C57" i="46"/>
  <c r="C53" i="53"/>
  <c r="E53" i="53" s="1"/>
  <c r="C15" i="53"/>
  <c r="E15" i="53" s="1"/>
  <c r="C51" i="53"/>
  <c r="E51" i="53" s="1"/>
  <c r="C48" i="53"/>
  <c r="E48" i="53" s="1"/>
  <c r="C10" i="53"/>
  <c r="E10" i="53" s="1"/>
  <c r="C29" i="53"/>
  <c r="E29" i="53" s="1"/>
  <c r="C7" i="53"/>
  <c r="E7" i="53" s="1"/>
  <c r="C9" i="53"/>
  <c r="E9" i="53" s="1"/>
  <c r="C54" i="53"/>
  <c r="E54" i="53" s="1"/>
  <c r="C31" i="53"/>
  <c r="E31" i="53" s="1"/>
  <c r="C8" i="53"/>
  <c r="E8" i="53" s="1"/>
  <c r="C37" i="53"/>
  <c r="E37" i="53" s="1"/>
  <c r="C52" i="53"/>
  <c r="E52" i="53" s="1"/>
  <c r="C43" i="53"/>
  <c r="E43" i="53" s="1"/>
  <c r="C26" i="53"/>
  <c r="E26" i="53" s="1"/>
  <c r="C50" i="53"/>
  <c r="E50" i="53" s="1"/>
  <c r="C28" i="53"/>
  <c r="E28" i="53" s="1"/>
  <c r="C14" i="53"/>
  <c r="E14" i="53" s="1"/>
  <c r="C16" i="53"/>
  <c r="E16" i="53" s="1"/>
  <c r="C13" i="53"/>
  <c r="E13" i="53" s="1"/>
  <c r="C35" i="53"/>
  <c r="E35" i="53" s="1"/>
  <c r="C49" i="53"/>
  <c r="E49" i="53" s="1"/>
  <c r="C27" i="53"/>
  <c r="E27" i="53" s="1"/>
  <c r="C19" i="53"/>
  <c r="E19" i="53" s="1"/>
  <c r="C56" i="53"/>
  <c r="E56" i="53" s="1"/>
  <c r="C24" i="53"/>
  <c r="E24" i="53" s="1"/>
  <c r="C39" i="53"/>
  <c r="E39" i="53" s="1"/>
  <c r="C36" i="53"/>
  <c r="E36" i="53" s="1"/>
  <c r="C34" i="53"/>
  <c r="E34" i="53" s="1"/>
  <c r="C46" i="53"/>
  <c r="E46" i="53" s="1"/>
  <c r="C17" i="53"/>
  <c r="E17" i="53" s="1"/>
  <c r="C32" i="53"/>
  <c r="E32" i="53" s="1"/>
  <c r="C11" i="53"/>
  <c r="E11" i="53" s="1"/>
  <c r="C12" i="53"/>
  <c r="E12" i="53" s="1"/>
  <c r="C41" i="53"/>
  <c r="E41" i="53" s="1"/>
  <c r="C21" i="53"/>
  <c r="E21" i="53" s="1"/>
  <c r="C22" i="53"/>
  <c r="E22" i="53" s="1"/>
  <c r="C30" i="53"/>
  <c r="E30" i="53" s="1"/>
  <c r="C18" i="53"/>
  <c r="E18" i="53" s="1"/>
  <c r="C33" i="53"/>
  <c r="E33" i="53" s="1"/>
  <c r="C40" i="53"/>
  <c r="E40" i="53" s="1"/>
  <c r="C23" i="53"/>
  <c r="E23" i="53" s="1"/>
  <c r="C42" i="53"/>
  <c r="E42" i="53" s="1"/>
  <c r="C20" i="53"/>
  <c r="E20" i="53" s="1"/>
  <c r="C25" i="53"/>
  <c r="E25" i="53" s="1"/>
  <c r="C44" i="53"/>
  <c r="E44" i="53" s="1"/>
  <c r="C38" i="53"/>
  <c r="E38" i="53" s="1"/>
  <c r="C55" i="53"/>
  <c r="E55" i="53" s="1"/>
  <c r="C47" i="53"/>
  <c r="E47" i="53" s="1"/>
  <c r="C45" i="53"/>
  <c r="E45" i="53" s="1"/>
  <c r="C6" i="53"/>
  <c r="N56" i="42"/>
  <c r="C57" i="53" l="1"/>
  <c r="E6" i="53"/>
  <c r="E57" i="5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cesar.rivera</author>
  </authors>
  <commentList>
    <comment ref="H5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<sst xmlns="http://schemas.openxmlformats.org/spreadsheetml/2006/main" count="608" uniqueCount="254">
  <si>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</si>
  <si>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</si>
  <si>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</si>
  <si>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</si>
  <si>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</si>
  <si>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</si>
  <si>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</si>
  <si>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</si>
  <si>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</si>
  <si>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</si>
  <si>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</si>
  <si>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</si>
  <si>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</si>
  <si>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</si>
  <si>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</si>
  <si>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</si>
  <si>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</si>
  <si>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</si>
  <si>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</si>
  <si>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</si>
  <si>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</si>
  <si>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</si>
  <si>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</si>
  <si>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</si>
  <si>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</si>
  <si>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</si>
  <si>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</si>
  <si>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</si>
  <si>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</si>
  <si>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</si>
  <si>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</si>
  <si>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</si>
  <si>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</si>
  <si>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</si>
  <si>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</si>
  <si>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</si>
  <si>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</si>
  <si>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</si>
  <si>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</si>
  <si>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</si>
  <si>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</si>
  <si>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</si>
  <si>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</si>
  <si>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</si>
  <si>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</si>
  <si>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</si>
  <si>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</si>
  <si>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</si>
  <si>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</si>
  <si>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</si>
  <si>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</si>
  <si>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</si>
  <si>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</si>
  <si>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P=RP/BG</t>
  </si>
  <si>
    <t>ER=P*RP</t>
  </si>
  <si>
    <t>PO</t>
  </si>
  <si>
    <t>TERRITORIO (KM2)</t>
  </si>
  <si>
    <t>TE</t>
  </si>
  <si>
    <t>POBLACIÓN Y TERRITORIO</t>
  </si>
  <si>
    <t>CEPT=0.85(PO/∑PO)+0.15(TE/∑TE)</t>
  </si>
  <si>
    <t>CEP= MAE1/∑MAE1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</si>
  <si>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</si>
  <si>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</si>
  <si>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</si>
  <si>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</si>
  <si>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</si>
  <si>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</si>
  <si>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t>ESTRUCTURA      %</t>
  </si>
  <si>
    <t>ESTRUCTURA     %</t>
  </si>
  <si>
    <t>COEFICIENTE  POBLACIÓN Y TERRITORIO</t>
  </si>
  <si>
    <t>COEFICIENTE  ÍNDICE MUNICIPAL DE POBREZA</t>
  </si>
  <si>
    <t>COEFICIENTE EFECTIVIDAD REC PREDIAL</t>
  </si>
  <si>
    <t>COEFICIENTE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</si>
  <si>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</si>
  <si>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</si>
  <si>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</si>
  <si>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</si>
  <si>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>CER*50%</t>
  </si>
  <si>
    <t>CEPT*25%</t>
  </si>
  <si>
    <t>MAE1=(CEPT*25%)+(CIMP*25%)+(CER*50%)</t>
  </si>
  <si>
    <t>Fondo del Estado</t>
  </si>
  <si>
    <t>Porcentaje de distribución</t>
  </si>
  <si>
    <t>Los montos no incluyen descuentos ni compensación alguna.</t>
  </si>
  <si>
    <t>SECRETARÍA DE FINANZAS Y TESORERÍA GENERAL DEL ESTADO</t>
  </si>
  <si>
    <t>CERRALVO</t>
  </si>
  <si>
    <t>Impuesto sobre Nóminas</t>
  </si>
  <si>
    <t>ISN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</si>
  <si>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</si>
  <si>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</si>
  <si>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</si>
  <si>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</si>
  <si>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</si>
  <si>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</si>
  <si>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</si>
  <si>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t>PROPORCION DE RECAUDACIÓN</t>
  </si>
  <si>
    <t>RECAUDACIÓN PONDERADO POR EFICIENCIA</t>
  </si>
  <si>
    <t>Recaudación</t>
  </si>
  <si>
    <t>Participación</t>
  </si>
  <si>
    <t>FUENTE:</t>
  </si>
  <si>
    <t>TOTAL</t>
  </si>
  <si>
    <t>MONTO OBS. + ESTIM. DE PARTICIPACIONES</t>
  </si>
  <si>
    <t>Dist por recaudación</t>
  </si>
  <si>
    <t>COORDINACIÓN DE PLANEACIÓN HACENDARIA</t>
  </si>
  <si>
    <t>DETERMINACIÓN DEL COEFICIENTE DE PARTICIPACIÓN DE IMPUESTO SOBRE NÓMINAS
 (ARTÍCULO 19 LCHNL)</t>
  </si>
  <si>
    <t>RECAUDACIÓN DE IMPUESTO SOBRE NÓMINAS POR MUNICIPIO</t>
  </si>
  <si>
    <t xml:space="preserve">DISTRIBUCIÓN DE PARTICIPACIONES ESTATALES   </t>
  </si>
  <si>
    <t xml:space="preserve">CÁLCULO  DE PARTICIPACIONES DE ISN </t>
  </si>
  <si>
    <t>SUBSECRETARIA DE INGRESOS
COORDINACIÓN DE PLANEACIÓN HACENDARIA</t>
  </si>
  <si>
    <t>COEFICIENTE DE DISTRIBUCIÓN ANTES DE GARANTÍA</t>
  </si>
  <si>
    <t>Acumulado por fecha de pago</t>
  </si>
  <si>
    <t>CRECIMIENTO Vs AÑO ANT</t>
  </si>
  <si>
    <t>UMA</t>
  </si>
  <si>
    <t>0.6 CUOTAS</t>
  </si>
  <si>
    <t>Los sumas totales puden no coincidir debido al redondeo</t>
  </si>
  <si>
    <t>BGt-2</t>
  </si>
  <si>
    <t>RPt-1</t>
  </si>
  <si>
    <t>Fuente: Con Información de la Dir. de Recaudación SFyTGE  Sistema AS400</t>
  </si>
  <si>
    <t>ALDAMAS</t>
  </si>
  <si>
    <t>EL CARMEN</t>
  </si>
  <si>
    <t>DER. CTRL. VEHI</t>
  </si>
  <si>
    <t>HERRERAS</t>
  </si>
  <si>
    <t>RAMONES</t>
  </si>
  <si>
    <t>PESQUERÍA</t>
  </si>
  <si>
    <t>LAMPAZOS</t>
  </si>
  <si>
    <t>POBLACIÓN 2020</t>
  </si>
  <si>
    <t>15</t>
  </si>
  <si>
    <t>11</t>
  </si>
  <si>
    <t>12</t>
  </si>
  <si>
    <t>13</t>
  </si>
  <si>
    <t>14</t>
  </si>
  <si>
    <t>17</t>
  </si>
  <si>
    <t>16</t>
  </si>
  <si>
    <t>18</t>
  </si>
  <si>
    <t>19</t>
  </si>
  <si>
    <t>20</t>
  </si>
  <si>
    <t>23</t>
  </si>
  <si>
    <t>21</t>
  </si>
  <si>
    <t>22</t>
  </si>
  <si>
    <t>25</t>
  </si>
  <si>
    <t>27</t>
  </si>
  <si>
    <t>26</t>
  </si>
  <si>
    <t>29</t>
  </si>
  <si>
    <t>30</t>
  </si>
  <si>
    <t>32</t>
  </si>
  <si>
    <t>33</t>
  </si>
  <si>
    <t>34</t>
  </si>
  <si>
    <t>35</t>
  </si>
  <si>
    <t>61</t>
  </si>
  <si>
    <t>36</t>
  </si>
  <si>
    <t>28</t>
  </si>
  <si>
    <t>37</t>
  </si>
  <si>
    <t>39</t>
  </si>
  <si>
    <t>38</t>
  </si>
  <si>
    <t>40</t>
  </si>
  <si>
    <t>41</t>
  </si>
  <si>
    <t>42</t>
  </si>
  <si>
    <t>43</t>
  </si>
  <si>
    <t>44</t>
  </si>
  <si>
    <t>46</t>
  </si>
  <si>
    <t>49</t>
  </si>
  <si>
    <t>48</t>
  </si>
  <si>
    <t>47</t>
  </si>
  <si>
    <t>45</t>
  </si>
  <si>
    <t>70</t>
  </si>
  <si>
    <t>50</t>
  </si>
  <si>
    <t>51</t>
  </si>
  <si>
    <t>52</t>
  </si>
  <si>
    <t>53</t>
  </si>
  <si>
    <t>54</t>
  </si>
  <si>
    <t>55</t>
  </si>
  <si>
    <t>58</t>
  </si>
  <si>
    <t>31</t>
  </si>
  <si>
    <t>57</t>
  </si>
  <si>
    <t>56</t>
  </si>
  <si>
    <t>59</t>
  </si>
  <si>
    <t>60</t>
  </si>
  <si>
    <t>PERSONAS EN POBREZA 2015</t>
  </si>
  <si>
    <t>PERSONAS EN POBREZA 2020</t>
  </si>
  <si>
    <t>Intensidad de la Pobreza</t>
  </si>
  <si>
    <t>Proporcion de Intensidad de la Pobreza</t>
  </si>
  <si>
    <t xml:space="preserve">Distribución del 85% por Pobreza </t>
  </si>
  <si>
    <t>Mejora en Pobreza Municipal</t>
  </si>
  <si>
    <t>Proporción de la eficacia en Pobreza</t>
  </si>
  <si>
    <t xml:space="preserve">Distribución del 15% por eficacia de Pobreza </t>
  </si>
  <si>
    <t>Distribución por Indice de Pobreza</t>
  </si>
  <si>
    <t>IP/∑IP</t>
  </si>
  <si>
    <t>EP/∑EP</t>
  </si>
  <si>
    <t>Impuesto Predial: Dirección de Catastro del IRCNL, Municipios del Estado de Nuevo León</t>
  </si>
  <si>
    <t>Población: Censo de población y vivienda 2020. INEGI</t>
  </si>
  <si>
    <t>Territorio: Panorama Sociodemografico de Nuevo León. Censo de Población y Vivienda 2020. INEGI</t>
  </si>
  <si>
    <t>Carencia Social: datos de población en pobreza 2020. CONEVAL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</si>
  <si>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</si>
  <si>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</si>
  <si>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</si>
  <si>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</si>
  <si>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</si>
  <si>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</si>
  <si>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</si>
  <si>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</si>
  <si>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</si>
  <si>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</si>
  <si>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</si>
  <si>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</si>
  <si>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RECAUDACIÓN DE ISN</t>
  </si>
  <si>
    <t>PROPORCIÓN DE ISN</t>
  </si>
  <si>
    <t>PARTICIPACIÓN DE ISN AÑO ANT</t>
  </si>
  <si>
    <t>DISTRIBUCIÓN</t>
  </si>
  <si>
    <t>MES</t>
  </si>
  <si>
    <t>FACTURACIÓN  2020
(2016-2020)</t>
  </si>
  <si>
    <t>RECAUDACIÓN 2021</t>
  </si>
  <si>
    <t>EFECTIVIDAD RECAUDACIÓN DE PREDIAL</t>
  </si>
  <si>
    <t>PP2i</t>
  </si>
  <si>
    <t>PP1i</t>
  </si>
  <si>
    <t>CPP1i</t>
  </si>
  <si>
    <t>ICPi=(PP1i/∑PP1i)</t>
  </si>
  <si>
    <t>IP=(ICPi*CPP!i)</t>
  </si>
  <si>
    <t>(0.85*IP/∑IP)(Monto)</t>
  </si>
  <si>
    <t>EP=PP2i/PP1i</t>
  </si>
  <si>
    <t>(0.15*(EP/∑EP)(Monto)</t>
  </si>
  <si>
    <t>DIPi</t>
  </si>
  <si>
    <t>CDPEi</t>
  </si>
  <si>
    <t>COEFICIENTE</t>
  </si>
  <si>
    <t>DETERMINACIÓN INCREMENTO vs AÑO ANT MÁS INFLACIÓN O CREC</t>
  </si>
  <si>
    <t>MONTO A DISTRIBUIR PARA GARANTIZAR AL MENOS AÑO ANT MÁS INFLACIÓN O CREC</t>
  </si>
  <si>
    <t>MONTO A DISMINUIR EN MUNICIPIOS CON CRECIMIENTO SUPERIOR A AÑO ANT MÁS INFLACIÓN O CREC</t>
  </si>
  <si>
    <t>MONTO AÑO ACT POR ENCIMA DE AÑO ANT MÁS INFLACIÓN O CREC</t>
  </si>
  <si>
    <t>MONTOS AÑO ACT DE MUNICIPIOS CON PARTICIPACIÓN SUPERIOR A AÑO ANT MÁS INFLACIÓN O CREC</t>
  </si>
  <si>
    <t>MONTO NECESARIO PARA ALCANZAR AÑO ANT MÁS INFLACIÓN O CREC
"COMPENSACIÓN"</t>
  </si>
  <si>
    <t>MONTOS AÑO ANT MÁS INFLACIÓN O CRECIMIENTO</t>
  </si>
  <si>
    <t xml:space="preserve"> DIFERENCIA ENTRE PARTICIPACIONES ESTIMADAS AÑO ACT MENOS PARTICIPACIONES AÑO ANT MÁS INFLACIÓN O CREC</t>
  </si>
  <si>
    <t>PARTICIPACIÓN ISN AÑOL ANT MÁS INFLACIÓN O CREC</t>
  </si>
  <si>
    <t>Carencias promedio en situación de pobreza 2020</t>
  </si>
  <si>
    <t>Incidencia de la Pobreza 2020</t>
  </si>
  <si>
    <t>Participación de Impuesto Sobre Nóminas Agosto 2022</t>
  </si>
  <si>
    <t>Mov Ctrl Veh</t>
  </si>
  <si>
    <t>LOS ALDAMAS</t>
  </si>
  <si>
    <t>ANÁHUAC</t>
  </si>
  <si>
    <t>CADEREYTA JIMÉNEZ</t>
  </si>
  <si>
    <t>CIÉNEGA DE FLORES</t>
  </si>
  <si>
    <t>DOCTOR GONZÁLEZ</t>
  </si>
  <si>
    <t>GARCÍA</t>
  </si>
  <si>
    <t>GENERAL TERÁN</t>
  </si>
  <si>
    <t>LOS HERRERAS</t>
  </si>
  <si>
    <t>JUÁREZ</t>
  </si>
  <si>
    <t>PARÁS</t>
  </si>
  <si>
    <t>LOS RAMONES</t>
  </si>
  <si>
    <t>SAN NICOLÁS DE LOS GARZA</t>
  </si>
  <si>
    <t>SAN PEDRO GARZA GARCÍA</t>
  </si>
  <si>
    <t>MARÍN</t>
  </si>
  <si>
    <t>ESTIMACIÓN 2023</t>
  </si>
  <si>
    <t>PARTICIPACIÓN DE ISN ESTIMACIÓN</t>
  </si>
  <si>
    <t>PARTICIPACIONES POR DERECHOS DE CONTROL VEHICULAR</t>
  </si>
  <si>
    <t>MOV  POR DERECHOS DE CONTROL VEHICULAR</t>
  </si>
  <si>
    <t>INFLACIÓN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</si>
</sst>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\ &quot;$&quot;;[Red]\-#,##0\ &quot;$&quot;"/>
    <numFmt numFmtId="167" formatCode="&quot;$&quot;\ #,##0.00"/>
    <numFmt numFmtId="168" formatCode="\U\ #,##0.00"/>
    <numFmt numFmtId="169" formatCode="_(* #,##0.000000_);_(* \(#,##0.000000\);_(* &quot;-&quot;??_);_(@_)"/>
    <numFmt numFmtId="170" formatCode="0.000000"/>
    <numFmt numFmtId="171" formatCode="0.00000000"/>
    <numFmt numFmtId="172" formatCode="General_)"/>
    <numFmt numFmtId="173" formatCode="_-[$€-2]* #,##0.00_-;\-[$€-2]* #,##0.00_-;_-[$€-2]* &quot;-&quot;??_-"/>
    <numFmt numFmtId="174" formatCode="_-* #,##0_-;\-* #,##0_-;_-* &quot;-&quot;??_-;_-@_-"/>
    <numFmt numFmtId="175" formatCode="_(* #,##0.0000000_);_(* \(#,##0.0000000\);_(* &quot;-&quot;??_);_(@_)"/>
    <numFmt numFmtId="176" formatCode="0.000000%"/>
    <numFmt numFmtId="177" formatCode="#,##0.0000;\-#,##0.0000"/>
    <numFmt numFmtId="178" formatCode="0.0000"/>
    <numFmt numFmtId="179" formatCode="#,##0.000;\-#,##0.000"/>
    <numFmt numFmtId="180" formatCode="#,##0.00000000000;\-#,##0.00000000000"/>
    <numFmt numFmtId="181" formatCode="_([$€-2]* #,##0.00_);_([$€-2]* \(#,##0.00\);_([$€-2]* &quot;-&quot;??_)"/>
    <numFmt numFmtId="182" formatCode="[$-80A]d&quot; de &quot;mmmm&quot; de &quot;yyyy;@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-* #,##0.0_-;\-* #,##0.0_-;_-* &quot;-&quot;??_-;_-@_-"/>
    <numFmt numFmtId="186" formatCode="0.0%"/>
    <numFmt numFmtId="187" formatCode="_(* #,##0.0000_);_(* \(#,##0.0000\);_(* &quot;-&quot;??_);_(@_)"/>
    <numFmt numFmtId="188" formatCode="#,##0.000000"/>
    <numFmt numFmtId="189" formatCode="_(* #,##0.0_);_(* \(#,##0.0\);_(* &quot;-&quot;??_);_(@_)"/>
    <numFmt numFmtId="190" formatCode="_-* #,##0.000000_-;\-* #,##0.000000_-;_-* &quot;-&quot;??_-;_-@_-"/>
    <numFmt numFmtId="191" formatCode="_(* #,##0.00000000_);_(* \(#,##0.00000000\);_(* &quot;-&quot;??_);_(@_)"/>
    <numFmt numFmtId="192" formatCode="#,##0;[Red]\-#,##0;_-* &quot;-&quot;_-;_-@_-"/>
    <numFmt numFmtId="193" formatCode="#,##0_ ;\-#,##0\ "/>
    <numFmt numFmtId="194" formatCode="#,##0_ ;[Red]\-#,##0\ "/>
    <numFmt numFmtId="195" formatCode="_-* #,##0.00000_-;\-* #,##0.00000_-;_-* &quot;-&quot;??_-;_-@_-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9"/>
      <color rgb="FFFF000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4"/>
      <name val="MS Sans Serif"/>
      <family val="2"/>
    </font>
    <font>
      <sz val="9"/>
      <name val="MS Sans Serif"/>
      <family val="2"/>
    </font>
    <font>
      <sz val="10"/>
      <color rgb="FFFF0000"/>
      <name val="Arial"/>
      <family val="2"/>
    </font>
    <font>
      <b/>
      <sz val="10"/>
      <color indexed="62"/>
      <name val="Arial"/>
      <family val="2"/>
    </font>
    <font>
      <sz val="9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488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66" fontId="10" fillId="0" borderId="0" applyFont="0" applyFill="0" applyBorder="0" applyAlignment="0" applyProtection="0"/>
    <xf numFmtId="0" fontId="24" fillId="3" borderId="0" applyNumberFormat="0" applyBorder="0" applyAlignment="0" applyProtection="0"/>
    <xf numFmtId="164" fontId="10" fillId="0" borderId="0" applyFont="0" applyFill="0" applyBorder="0" applyAlignment="0" applyProtection="0"/>
    <xf numFmtId="0" fontId="25" fillId="22" borderId="0" applyNumberFormat="0" applyBorder="0" applyAlignment="0" applyProtection="0"/>
    <xf numFmtId="0" fontId="33" fillId="0" borderId="0"/>
    <xf numFmtId="0" fontId="12" fillId="0" borderId="0"/>
    <xf numFmtId="37" fontId="11" fillId="0" borderId="0"/>
    <xf numFmtId="0" fontId="16" fillId="23" borderId="4" applyNumberFormat="0" applyFont="0" applyAlignment="0" applyProtection="0"/>
    <xf numFmtId="167" fontId="12" fillId="0" borderId="0" applyFont="0" applyFill="0" applyBorder="0" applyAlignment="0" applyProtection="0">
      <alignment horizontal="right"/>
    </xf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  <xf numFmtId="168" fontId="13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1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3" fontId="10" fillId="0" borderId="0" applyFont="0" applyFill="0" applyBorder="0" applyAlignment="0" applyProtection="0"/>
    <xf numFmtId="0" fontId="24" fillId="3" borderId="0" applyNumberFormat="0" applyBorder="0" applyAlignment="0" applyProtection="0"/>
    <xf numFmtId="41" fontId="10" fillId="0" borderId="0" applyFont="0" applyFill="0" applyBorder="0" applyAlignment="0" applyProtection="0"/>
    <xf numFmtId="0" fontId="25" fillId="22" borderId="0" applyNumberFormat="0" applyBorder="0" applyAlignment="0" applyProtection="0"/>
    <xf numFmtId="0" fontId="10" fillId="23" borderId="4" applyNumberFormat="0" applyFon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9" fillId="0" borderId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>
      <alignment horizontal="right"/>
    </xf>
    <xf numFmtId="0" fontId="10" fillId="0" borderId="0"/>
    <xf numFmtId="9" fontId="10" fillId="0" borderId="0" applyFont="0" applyFill="0" applyBorder="0" applyAlignment="0" applyProtection="0"/>
    <xf numFmtId="0" fontId="20" fillId="17" borderId="21" applyNumberFormat="0" applyAlignment="0" applyProtection="0"/>
    <xf numFmtId="43" fontId="10" fillId="0" borderId="0" applyFont="0" applyFill="0" applyBorder="0" applyAlignment="0" applyProtection="0"/>
    <xf numFmtId="0" fontId="8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17" borderId="21" applyNumberFormat="0" applyAlignment="0" applyProtection="0"/>
    <xf numFmtId="41" fontId="1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0" fillId="17" borderId="22" applyNumberFormat="0" applyAlignment="0" applyProtection="0"/>
    <xf numFmtId="43" fontId="10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0" fillId="17" borderId="22" applyNumberFormat="0" applyAlignment="0" applyProtection="0"/>
    <xf numFmtId="0" fontId="44" fillId="0" borderId="27" applyNumberFormat="0" applyFill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" fillId="2" borderId="0" applyNumberFormat="0" applyBorder="0" applyAlignment="0" applyProtection="0"/>
    <xf numFmtId="0" fontId="16" fillId="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6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6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16" fillId="4" borderId="0" applyNumberFormat="0" applyBorder="0" applyAlignment="0" applyProtection="0"/>
    <xf numFmtId="0" fontId="6" fillId="5" borderId="0" applyNumberFormat="0" applyBorder="0" applyAlignment="0" applyProtection="0"/>
    <xf numFmtId="0" fontId="16" fillId="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16" fillId="5" borderId="0" applyNumberFormat="0" applyBorder="0" applyAlignment="0" applyProtection="0"/>
    <xf numFmtId="0" fontId="6" fillId="2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6" fillId="3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6" fillId="10" borderId="0" applyNumberFormat="0" applyBorder="0" applyAlignment="0" applyProtection="0"/>
    <xf numFmtId="0" fontId="6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" fillId="3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" fillId="3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53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10" borderId="0" applyNumberFormat="0" applyBorder="0" applyAlignment="0" applyProtection="0"/>
    <xf numFmtId="0" fontId="17" fillId="10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0" borderId="0" applyNumberFormat="0" applyBorder="0" applyAlignment="0" applyProtection="0"/>
    <xf numFmtId="0" fontId="53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3" borderId="0" applyNumberFormat="0" applyBorder="0" applyAlignment="0" applyProtection="0"/>
    <xf numFmtId="0" fontId="53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3" fillId="15" borderId="0" applyNumberFormat="0" applyBorder="0" applyAlignment="0" applyProtection="0"/>
    <xf numFmtId="0" fontId="17" fillId="1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4" fillId="3" borderId="0" applyNumberFormat="0" applyBorder="0" applyAlignment="0" applyProtection="0"/>
    <xf numFmtId="0" fontId="54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55" fillId="44" borderId="29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19" fillId="16" borderId="28" applyNumberFormat="0" applyAlignment="0" applyProtection="0"/>
    <xf numFmtId="0" fontId="20" fillId="17" borderId="30" applyNumberFormat="0" applyAlignment="0" applyProtection="0"/>
    <xf numFmtId="0" fontId="20" fillId="17" borderId="30" applyNumberFormat="0" applyAlignment="0" applyProtection="0"/>
    <xf numFmtId="0" fontId="20" fillId="17" borderId="30" applyNumberFormat="0" applyAlignment="0" applyProtection="0"/>
    <xf numFmtId="0" fontId="20" fillId="17" borderId="30" applyNumberFormat="0" applyAlignment="0" applyProtection="0"/>
    <xf numFmtId="0" fontId="56" fillId="0" borderId="31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0" fillId="17" borderId="30" applyNumberFormat="0" applyAlignment="0" applyProtection="0"/>
    <xf numFmtId="0" fontId="20" fillId="17" borderId="30" applyNumberFormat="0" applyAlignment="0" applyProtection="0"/>
    <xf numFmtId="0" fontId="20" fillId="17" borderId="30" applyNumberFormat="0" applyAlignment="0" applyProtection="0"/>
    <xf numFmtId="0" fontId="20" fillId="17" borderId="30" applyNumberFormat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3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3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4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3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58" fillId="51" borderId="29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0" fontId="23" fillId="7" borderId="28" applyNumberFormat="0" applyAlignment="0" applyProtection="0"/>
    <xf numFmtId="17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7" borderId="28" applyNumberFormat="0" applyAlignment="0" applyProtection="0"/>
    <xf numFmtId="0" fontId="21" fillId="0" borderId="3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1" fillId="5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173" fontId="10" fillId="0" borderId="0"/>
    <xf numFmtId="0" fontId="63" fillId="0" borderId="0">
      <alignment horizontal="left" vertical="top"/>
    </xf>
    <xf numFmtId="173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173" fontId="10" fillId="0" borderId="0"/>
    <xf numFmtId="0" fontId="10" fillId="0" borderId="0"/>
    <xf numFmtId="173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173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0" fillId="0" borderId="0"/>
    <xf numFmtId="0" fontId="6" fillId="0" borderId="0"/>
    <xf numFmtId="0" fontId="6" fillId="0" borderId="0"/>
    <xf numFmtId="173" fontId="10" fillId="0" borderId="0"/>
    <xf numFmtId="0" fontId="6" fillId="0" borderId="0"/>
    <xf numFmtId="0" fontId="10" fillId="0" borderId="0"/>
    <xf numFmtId="0" fontId="6" fillId="0" borderId="0"/>
    <xf numFmtId="173" fontId="10" fillId="0" borderId="0"/>
    <xf numFmtId="0" fontId="63" fillId="0" borderId="0">
      <alignment horizontal="left"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0" fillId="0" borderId="0"/>
    <xf numFmtId="0" fontId="10" fillId="0" borderId="0"/>
    <xf numFmtId="0" fontId="6" fillId="0" borderId="0"/>
    <xf numFmtId="173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173" fontId="10" fillId="0" borderId="0"/>
    <xf numFmtId="0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173" fontId="6" fillId="0" borderId="0"/>
    <xf numFmtId="0" fontId="10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6" fillId="54" borderId="33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0" fillId="23" borderId="32" applyNumberFormat="0" applyFont="0" applyAlignment="0" applyProtection="0"/>
    <xf numFmtId="0" fontId="16" fillId="23" borderId="32" applyNumberFormat="0" applyFont="0" applyAlignment="0" applyProtection="0"/>
    <xf numFmtId="0" fontId="10" fillId="23" borderId="32" applyNumberFormat="0" applyFont="0" applyAlignment="0" applyProtection="0"/>
    <xf numFmtId="0" fontId="26" fillId="16" borderId="34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64" fillId="44" borderId="35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0" fontId="26" fillId="16" borderId="34" applyNumberFormat="0" applyAlignment="0" applyProtection="0"/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5" fillId="22" borderId="36" applyNumberFormat="0" applyProtection="0">
      <alignment vertical="center"/>
    </xf>
    <xf numFmtId="4" fontId="66" fillId="22" borderId="36" applyNumberFormat="0" applyProtection="0">
      <alignment vertical="center"/>
    </xf>
    <xf numFmtId="4" fontId="66" fillId="22" borderId="36" applyNumberFormat="0" applyProtection="0">
      <alignment vertical="center"/>
    </xf>
    <xf numFmtId="4" fontId="66" fillId="22" borderId="36" applyNumberFormat="0" applyProtection="0">
      <alignment vertical="center"/>
    </xf>
    <xf numFmtId="4" fontId="66" fillId="22" borderId="36" applyNumberFormat="0" applyProtection="0">
      <alignment vertical="center"/>
    </xf>
    <xf numFmtId="4" fontId="66" fillId="22" borderId="36" applyNumberFormat="0" applyProtection="0">
      <alignment vertical="center"/>
    </xf>
    <xf numFmtId="4" fontId="66" fillId="22" borderId="36" applyNumberFormat="0" applyProtection="0">
      <alignment vertical="center"/>
    </xf>
    <xf numFmtId="4" fontId="66" fillId="22" borderId="36" applyNumberFormat="0" applyProtection="0">
      <alignment vertical="center"/>
    </xf>
    <xf numFmtId="4" fontId="66" fillId="22" borderId="36" applyNumberFormat="0" applyProtection="0">
      <alignment vertical="center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4" fontId="65" fillId="22" borderId="36" applyNumberFormat="0" applyProtection="0">
      <alignment horizontal="left" vertical="center" indent="1"/>
    </xf>
    <xf numFmtId="0" fontId="65" fillId="22" borderId="36" applyNumberFormat="0" applyProtection="0">
      <alignment horizontal="left" vertical="top" indent="1"/>
    </xf>
    <xf numFmtId="0" fontId="65" fillId="22" borderId="36" applyNumberFormat="0" applyProtection="0">
      <alignment horizontal="left" vertical="top" indent="1"/>
    </xf>
    <xf numFmtId="0" fontId="65" fillId="22" borderId="36" applyNumberFormat="0" applyProtection="0">
      <alignment horizontal="left" vertical="top" indent="1"/>
    </xf>
    <xf numFmtId="0" fontId="65" fillId="22" borderId="36" applyNumberFormat="0" applyProtection="0">
      <alignment horizontal="left" vertical="top" indent="1"/>
    </xf>
    <xf numFmtId="0" fontId="65" fillId="22" borderId="36" applyNumberFormat="0" applyProtection="0">
      <alignment horizontal="left" vertical="top" indent="1"/>
    </xf>
    <xf numFmtId="0" fontId="65" fillId="22" borderId="36" applyNumberFormat="0" applyProtection="0">
      <alignment horizontal="left" vertical="top" indent="1"/>
    </xf>
    <xf numFmtId="0" fontId="65" fillId="22" borderId="36" applyNumberFormat="0" applyProtection="0">
      <alignment horizontal="left" vertical="top" indent="1"/>
    </xf>
    <xf numFmtId="0" fontId="65" fillId="22" borderId="36" applyNumberFormat="0" applyProtection="0">
      <alignment horizontal="left" vertical="top" indent="1"/>
    </xf>
    <xf numFmtId="4" fontId="65" fillId="55" borderId="0" applyNumberFormat="0" applyProtection="0">
      <alignment horizontal="left" vertical="center" indent="1"/>
    </xf>
    <xf numFmtId="4" fontId="62" fillId="3" borderId="36" applyNumberFormat="0" applyProtection="0">
      <alignment horizontal="right" vertical="center"/>
    </xf>
    <xf numFmtId="4" fontId="62" fillId="3" borderId="36" applyNumberFormat="0" applyProtection="0">
      <alignment horizontal="right" vertical="center"/>
    </xf>
    <xf numFmtId="4" fontId="62" fillId="3" borderId="36" applyNumberFormat="0" applyProtection="0">
      <alignment horizontal="right" vertical="center"/>
    </xf>
    <xf numFmtId="4" fontId="62" fillId="3" borderId="36" applyNumberFormat="0" applyProtection="0">
      <alignment horizontal="right" vertical="center"/>
    </xf>
    <xf numFmtId="4" fontId="62" fillId="3" borderId="36" applyNumberFormat="0" applyProtection="0">
      <alignment horizontal="right" vertical="center"/>
    </xf>
    <xf numFmtId="4" fontId="62" fillId="3" borderId="36" applyNumberFormat="0" applyProtection="0">
      <alignment horizontal="right" vertical="center"/>
    </xf>
    <xf numFmtId="4" fontId="62" fillId="3" borderId="36" applyNumberFormat="0" applyProtection="0">
      <alignment horizontal="right" vertical="center"/>
    </xf>
    <xf numFmtId="4" fontId="62" fillId="3" borderId="36" applyNumberFormat="0" applyProtection="0">
      <alignment horizontal="right" vertical="center"/>
    </xf>
    <xf numFmtId="4" fontId="62" fillId="9" borderId="36" applyNumberFormat="0" applyProtection="0">
      <alignment horizontal="right" vertical="center"/>
    </xf>
    <xf numFmtId="4" fontId="62" fillId="9" borderId="36" applyNumberFormat="0" applyProtection="0">
      <alignment horizontal="right" vertical="center"/>
    </xf>
    <xf numFmtId="4" fontId="62" fillId="9" borderId="36" applyNumberFormat="0" applyProtection="0">
      <alignment horizontal="right" vertical="center"/>
    </xf>
    <xf numFmtId="4" fontId="62" fillId="9" borderId="36" applyNumberFormat="0" applyProtection="0">
      <alignment horizontal="right" vertical="center"/>
    </xf>
    <xf numFmtId="4" fontId="62" fillId="9" borderId="36" applyNumberFormat="0" applyProtection="0">
      <alignment horizontal="right" vertical="center"/>
    </xf>
    <xf numFmtId="4" fontId="62" fillId="9" borderId="36" applyNumberFormat="0" applyProtection="0">
      <alignment horizontal="right" vertical="center"/>
    </xf>
    <xf numFmtId="4" fontId="62" fillId="9" borderId="36" applyNumberFormat="0" applyProtection="0">
      <alignment horizontal="right" vertical="center"/>
    </xf>
    <xf numFmtId="4" fontId="62" fillId="9" borderId="36" applyNumberFormat="0" applyProtection="0">
      <alignment horizontal="right" vertical="center"/>
    </xf>
    <xf numFmtId="4" fontId="62" fillId="19" borderId="36" applyNumberFormat="0" applyProtection="0">
      <alignment horizontal="right" vertical="center"/>
    </xf>
    <xf numFmtId="4" fontId="62" fillId="19" borderId="36" applyNumberFormat="0" applyProtection="0">
      <alignment horizontal="right" vertical="center"/>
    </xf>
    <xf numFmtId="4" fontId="62" fillId="19" borderId="36" applyNumberFormat="0" applyProtection="0">
      <alignment horizontal="right" vertical="center"/>
    </xf>
    <xf numFmtId="4" fontId="62" fillId="19" borderId="36" applyNumberFormat="0" applyProtection="0">
      <alignment horizontal="right" vertical="center"/>
    </xf>
    <xf numFmtId="4" fontId="62" fillId="19" borderId="36" applyNumberFormat="0" applyProtection="0">
      <alignment horizontal="right" vertical="center"/>
    </xf>
    <xf numFmtId="4" fontId="62" fillId="19" borderId="36" applyNumberFormat="0" applyProtection="0">
      <alignment horizontal="right" vertical="center"/>
    </xf>
    <xf numFmtId="4" fontId="62" fillId="19" borderId="36" applyNumberFormat="0" applyProtection="0">
      <alignment horizontal="right" vertical="center"/>
    </xf>
    <xf numFmtId="4" fontId="62" fillId="19" borderId="36" applyNumberFormat="0" applyProtection="0">
      <alignment horizontal="right" vertical="center"/>
    </xf>
    <xf numFmtId="4" fontId="62" fillId="11" borderId="36" applyNumberFormat="0" applyProtection="0">
      <alignment horizontal="right" vertical="center"/>
    </xf>
    <xf numFmtId="4" fontId="62" fillId="11" borderId="36" applyNumberFormat="0" applyProtection="0">
      <alignment horizontal="right" vertical="center"/>
    </xf>
    <xf numFmtId="4" fontId="62" fillId="11" borderId="36" applyNumberFormat="0" applyProtection="0">
      <alignment horizontal="right" vertical="center"/>
    </xf>
    <xf numFmtId="4" fontId="62" fillId="11" borderId="36" applyNumberFormat="0" applyProtection="0">
      <alignment horizontal="right" vertical="center"/>
    </xf>
    <xf numFmtId="4" fontId="62" fillId="11" borderId="36" applyNumberFormat="0" applyProtection="0">
      <alignment horizontal="right" vertical="center"/>
    </xf>
    <xf numFmtId="4" fontId="62" fillId="11" borderId="36" applyNumberFormat="0" applyProtection="0">
      <alignment horizontal="right" vertical="center"/>
    </xf>
    <xf numFmtId="4" fontId="62" fillId="11" borderId="36" applyNumberFormat="0" applyProtection="0">
      <alignment horizontal="right" vertical="center"/>
    </xf>
    <xf numFmtId="4" fontId="62" fillId="11" borderId="36" applyNumberFormat="0" applyProtection="0">
      <alignment horizontal="right" vertical="center"/>
    </xf>
    <xf numFmtId="4" fontId="62" fillId="15" borderId="36" applyNumberFormat="0" applyProtection="0">
      <alignment horizontal="right" vertical="center"/>
    </xf>
    <xf numFmtId="4" fontId="62" fillId="15" borderId="36" applyNumberFormat="0" applyProtection="0">
      <alignment horizontal="right" vertical="center"/>
    </xf>
    <xf numFmtId="4" fontId="62" fillId="15" borderId="36" applyNumberFormat="0" applyProtection="0">
      <alignment horizontal="right" vertical="center"/>
    </xf>
    <xf numFmtId="4" fontId="62" fillId="15" borderId="36" applyNumberFormat="0" applyProtection="0">
      <alignment horizontal="right" vertical="center"/>
    </xf>
    <xf numFmtId="4" fontId="62" fillId="15" borderId="36" applyNumberFormat="0" applyProtection="0">
      <alignment horizontal="right" vertical="center"/>
    </xf>
    <xf numFmtId="4" fontId="62" fillId="15" borderId="36" applyNumberFormat="0" applyProtection="0">
      <alignment horizontal="right" vertical="center"/>
    </xf>
    <xf numFmtId="4" fontId="62" fillId="15" borderId="36" applyNumberFormat="0" applyProtection="0">
      <alignment horizontal="right" vertical="center"/>
    </xf>
    <xf numFmtId="4" fontId="62" fillId="15" borderId="36" applyNumberFormat="0" applyProtection="0">
      <alignment horizontal="right" vertical="center"/>
    </xf>
    <xf numFmtId="4" fontId="62" fillId="21" borderId="36" applyNumberFormat="0" applyProtection="0">
      <alignment horizontal="right" vertical="center"/>
    </xf>
    <xf numFmtId="4" fontId="62" fillId="21" borderId="36" applyNumberFormat="0" applyProtection="0">
      <alignment horizontal="right" vertical="center"/>
    </xf>
    <xf numFmtId="4" fontId="62" fillId="21" borderId="36" applyNumberFormat="0" applyProtection="0">
      <alignment horizontal="right" vertical="center"/>
    </xf>
    <xf numFmtId="4" fontId="62" fillId="21" borderId="36" applyNumberFormat="0" applyProtection="0">
      <alignment horizontal="right" vertical="center"/>
    </xf>
    <xf numFmtId="4" fontId="62" fillId="21" borderId="36" applyNumberFormat="0" applyProtection="0">
      <alignment horizontal="right" vertical="center"/>
    </xf>
    <xf numFmtId="4" fontId="62" fillId="21" borderId="36" applyNumberFormat="0" applyProtection="0">
      <alignment horizontal="right" vertical="center"/>
    </xf>
    <xf numFmtId="4" fontId="62" fillId="21" borderId="36" applyNumberFormat="0" applyProtection="0">
      <alignment horizontal="right" vertical="center"/>
    </xf>
    <xf numFmtId="4" fontId="62" fillId="21" borderId="36" applyNumberFormat="0" applyProtection="0">
      <alignment horizontal="right" vertical="center"/>
    </xf>
    <xf numFmtId="4" fontId="62" fillId="20" borderId="36" applyNumberFormat="0" applyProtection="0">
      <alignment horizontal="right" vertical="center"/>
    </xf>
    <xf numFmtId="4" fontId="62" fillId="20" borderId="36" applyNumberFormat="0" applyProtection="0">
      <alignment horizontal="right" vertical="center"/>
    </xf>
    <xf numFmtId="4" fontId="62" fillId="20" borderId="36" applyNumberFormat="0" applyProtection="0">
      <alignment horizontal="right" vertical="center"/>
    </xf>
    <xf numFmtId="4" fontId="62" fillId="20" borderId="36" applyNumberFormat="0" applyProtection="0">
      <alignment horizontal="right" vertical="center"/>
    </xf>
    <xf numFmtId="4" fontId="62" fillId="20" borderId="36" applyNumberFormat="0" applyProtection="0">
      <alignment horizontal="right" vertical="center"/>
    </xf>
    <xf numFmtId="4" fontId="62" fillId="20" borderId="36" applyNumberFormat="0" applyProtection="0">
      <alignment horizontal="right" vertical="center"/>
    </xf>
    <xf numFmtId="4" fontId="62" fillId="20" borderId="36" applyNumberFormat="0" applyProtection="0">
      <alignment horizontal="right" vertical="center"/>
    </xf>
    <xf numFmtId="4" fontId="62" fillId="20" borderId="36" applyNumberFormat="0" applyProtection="0">
      <alignment horizontal="right" vertical="center"/>
    </xf>
    <xf numFmtId="4" fontId="62" fillId="56" borderId="36" applyNumberFormat="0" applyProtection="0">
      <alignment horizontal="right" vertical="center"/>
    </xf>
    <xf numFmtId="4" fontId="62" fillId="56" borderId="36" applyNumberFormat="0" applyProtection="0">
      <alignment horizontal="right" vertical="center"/>
    </xf>
    <xf numFmtId="4" fontId="62" fillId="56" borderId="36" applyNumberFormat="0" applyProtection="0">
      <alignment horizontal="right" vertical="center"/>
    </xf>
    <xf numFmtId="4" fontId="62" fillId="56" borderId="36" applyNumberFormat="0" applyProtection="0">
      <alignment horizontal="right" vertical="center"/>
    </xf>
    <xf numFmtId="4" fontId="62" fillId="56" borderId="36" applyNumberFormat="0" applyProtection="0">
      <alignment horizontal="right" vertical="center"/>
    </xf>
    <xf numFmtId="4" fontId="62" fillId="56" borderId="36" applyNumberFormat="0" applyProtection="0">
      <alignment horizontal="right" vertical="center"/>
    </xf>
    <xf numFmtId="4" fontId="62" fillId="56" borderId="36" applyNumberFormat="0" applyProtection="0">
      <alignment horizontal="right" vertical="center"/>
    </xf>
    <xf numFmtId="4" fontId="62" fillId="56" borderId="36" applyNumberFormat="0" applyProtection="0">
      <alignment horizontal="right" vertical="center"/>
    </xf>
    <xf numFmtId="4" fontId="62" fillId="10" borderId="36" applyNumberFormat="0" applyProtection="0">
      <alignment horizontal="right" vertical="center"/>
    </xf>
    <xf numFmtId="4" fontId="62" fillId="10" borderId="36" applyNumberFormat="0" applyProtection="0">
      <alignment horizontal="right" vertical="center"/>
    </xf>
    <xf numFmtId="4" fontId="62" fillId="10" borderId="36" applyNumberFormat="0" applyProtection="0">
      <alignment horizontal="right" vertical="center"/>
    </xf>
    <xf numFmtId="4" fontId="62" fillId="10" borderId="36" applyNumberFormat="0" applyProtection="0">
      <alignment horizontal="right" vertical="center"/>
    </xf>
    <xf numFmtId="4" fontId="62" fillId="10" borderId="36" applyNumberFormat="0" applyProtection="0">
      <alignment horizontal="right" vertical="center"/>
    </xf>
    <xf numFmtId="4" fontId="62" fillId="10" borderId="36" applyNumberFormat="0" applyProtection="0">
      <alignment horizontal="right" vertical="center"/>
    </xf>
    <xf numFmtId="4" fontId="62" fillId="10" borderId="36" applyNumberFormat="0" applyProtection="0">
      <alignment horizontal="right" vertical="center"/>
    </xf>
    <xf numFmtId="4" fontId="62" fillId="10" borderId="36" applyNumberFormat="0" applyProtection="0">
      <alignment horizontal="right" vertical="center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5" fillId="57" borderId="37" applyNumberFormat="0" applyProtection="0">
      <alignment horizontal="left" vertical="center" indent="1"/>
    </xf>
    <xf numFmtId="4" fontId="62" fillId="58" borderId="0" applyNumberFormat="0" applyProtection="0">
      <alignment horizontal="left" vertical="center" indent="1"/>
    </xf>
    <xf numFmtId="4" fontId="67" fillId="59" borderId="0" applyNumberFormat="0" applyProtection="0">
      <alignment horizontal="left" vertical="center" indent="1"/>
    </xf>
    <xf numFmtId="4" fontId="62" fillId="55" borderId="36" applyNumberFormat="0" applyProtection="0">
      <alignment horizontal="right" vertical="center"/>
    </xf>
    <xf numFmtId="4" fontId="62" fillId="55" borderId="36" applyNumberFormat="0" applyProtection="0">
      <alignment horizontal="right" vertical="center"/>
    </xf>
    <xf numFmtId="4" fontId="62" fillId="55" borderId="36" applyNumberFormat="0" applyProtection="0">
      <alignment horizontal="right" vertical="center"/>
    </xf>
    <xf numFmtId="4" fontId="62" fillId="55" borderId="36" applyNumberFormat="0" applyProtection="0">
      <alignment horizontal="right" vertical="center"/>
    </xf>
    <xf numFmtId="4" fontId="62" fillId="55" borderId="36" applyNumberFormat="0" applyProtection="0">
      <alignment horizontal="right" vertical="center"/>
    </xf>
    <xf numFmtId="4" fontId="62" fillId="55" borderId="36" applyNumberFormat="0" applyProtection="0">
      <alignment horizontal="right" vertical="center"/>
    </xf>
    <xf numFmtId="4" fontId="62" fillId="55" borderId="36" applyNumberFormat="0" applyProtection="0">
      <alignment horizontal="right" vertical="center"/>
    </xf>
    <xf numFmtId="4" fontId="62" fillId="55" borderId="36" applyNumberFormat="0" applyProtection="0">
      <alignment horizontal="right" vertical="center"/>
    </xf>
    <xf numFmtId="4" fontId="62" fillId="58" borderId="0" applyNumberFormat="0" applyProtection="0">
      <alignment horizontal="left" vertical="center" indent="1"/>
    </xf>
    <xf numFmtId="4" fontId="62" fillId="55" borderId="0" applyNumberFormat="0" applyProtection="0">
      <alignment horizontal="left" vertical="center" indent="1"/>
    </xf>
    <xf numFmtId="0" fontId="10" fillId="59" borderId="36" applyNumberFormat="0" applyProtection="0">
      <alignment horizontal="left" vertical="center" indent="1"/>
    </xf>
    <xf numFmtId="0" fontId="10" fillId="59" borderId="36" applyNumberFormat="0" applyProtection="0">
      <alignment horizontal="left" vertical="center" indent="1"/>
    </xf>
    <xf numFmtId="0" fontId="10" fillId="59" borderId="36" applyNumberFormat="0" applyProtection="0">
      <alignment horizontal="left" vertical="center" indent="1"/>
    </xf>
    <xf numFmtId="0" fontId="10" fillId="59" borderId="36" applyNumberFormat="0" applyProtection="0">
      <alignment horizontal="left" vertical="center" indent="1"/>
    </xf>
    <xf numFmtId="0" fontId="10" fillId="59" borderId="36" applyNumberFormat="0" applyProtection="0">
      <alignment horizontal="left" vertical="center" indent="1"/>
    </xf>
    <xf numFmtId="0" fontId="10" fillId="59" borderId="36" applyNumberFormat="0" applyProtection="0">
      <alignment horizontal="left" vertical="center" indent="1"/>
    </xf>
    <xf numFmtId="0" fontId="10" fillId="59" borderId="36" applyNumberFormat="0" applyProtection="0">
      <alignment horizontal="left" vertical="center" indent="1"/>
    </xf>
    <xf numFmtId="0" fontId="10" fillId="59" borderId="36" applyNumberFormat="0" applyProtection="0">
      <alignment horizontal="left" vertical="center" indent="1"/>
    </xf>
    <xf numFmtId="0" fontId="10" fillId="59" borderId="36" applyNumberFormat="0" applyProtection="0">
      <alignment horizontal="left" vertical="top" indent="1"/>
    </xf>
    <xf numFmtId="0" fontId="10" fillId="59" borderId="36" applyNumberFormat="0" applyProtection="0">
      <alignment horizontal="left" vertical="top" indent="1"/>
    </xf>
    <xf numFmtId="0" fontId="10" fillId="59" borderId="36" applyNumberFormat="0" applyProtection="0">
      <alignment horizontal="left" vertical="top" indent="1"/>
    </xf>
    <xf numFmtId="0" fontId="10" fillId="59" borderId="36" applyNumberFormat="0" applyProtection="0">
      <alignment horizontal="left" vertical="top" indent="1"/>
    </xf>
    <xf numFmtId="0" fontId="10" fillId="59" borderId="36" applyNumberFormat="0" applyProtection="0">
      <alignment horizontal="left" vertical="top" indent="1"/>
    </xf>
    <xf numFmtId="0" fontId="10" fillId="59" borderId="36" applyNumberFormat="0" applyProtection="0">
      <alignment horizontal="left" vertical="top" indent="1"/>
    </xf>
    <xf numFmtId="0" fontId="10" fillId="59" borderId="36" applyNumberFormat="0" applyProtection="0">
      <alignment horizontal="left" vertical="top" indent="1"/>
    </xf>
    <xf numFmtId="0" fontId="10" fillId="59" borderId="36" applyNumberFormat="0" applyProtection="0">
      <alignment horizontal="left" vertical="top" indent="1"/>
    </xf>
    <xf numFmtId="0" fontId="10" fillId="55" borderId="36" applyNumberFormat="0" applyProtection="0">
      <alignment horizontal="left" vertical="center" indent="1"/>
    </xf>
    <xf numFmtId="0" fontId="10" fillId="55" borderId="36" applyNumberFormat="0" applyProtection="0">
      <alignment horizontal="left" vertical="center" indent="1"/>
    </xf>
    <xf numFmtId="0" fontId="10" fillId="55" borderId="36" applyNumberFormat="0" applyProtection="0">
      <alignment horizontal="left" vertical="center" indent="1"/>
    </xf>
    <xf numFmtId="0" fontId="10" fillId="55" borderId="36" applyNumberFormat="0" applyProtection="0">
      <alignment horizontal="left" vertical="center" indent="1"/>
    </xf>
    <xf numFmtId="0" fontId="10" fillId="55" borderId="36" applyNumberFormat="0" applyProtection="0">
      <alignment horizontal="left" vertical="center" indent="1"/>
    </xf>
    <xf numFmtId="0" fontId="10" fillId="55" borderId="36" applyNumberFormat="0" applyProtection="0">
      <alignment horizontal="left" vertical="center" indent="1"/>
    </xf>
    <xf numFmtId="0" fontId="10" fillId="55" borderId="36" applyNumberFormat="0" applyProtection="0">
      <alignment horizontal="left" vertical="center" indent="1"/>
    </xf>
    <xf numFmtId="0" fontId="10" fillId="55" borderId="36" applyNumberFormat="0" applyProtection="0">
      <alignment horizontal="left" vertical="center" indent="1"/>
    </xf>
    <xf numFmtId="0" fontId="10" fillId="55" borderId="36" applyNumberFormat="0" applyProtection="0">
      <alignment horizontal="left" vertical="top" indent="1"/>
    </xf>
    <xf numFmtId="0" fontId="10" fillId="55" borderId="36" applyNumberFormat="0" applyProtection="0">
      <alignment horizontal="left" vertical="top" indent="1"/>
    </xf>
    <xf numFmtId="0" fontId="10" fillId="55" borderId="36" applyNumberFormat="0" applyProtection="0">
      <alignment horizontal="left" vertical="top" indent="1"/>
    </xf>
    <xf numFmtId="0" fontId="10" fillId="55" borderId="36" applyNumberFormat="0" applyProtection="0">
      <alignment horizontal="left" vertical="top" indent="1"/>
    </xf>
    <xf numFmtId="0" fontId="10" fillId="55" borderId="36" applyNumberFormat="0" applyProtection="0">
      <alignment horizontal="left" vertical="top" indent="1"/>
    </xf>
    <xf numFmtId="0" fontId="10" fillId="55" borderId="36" applyNumberFormat="0" applyProtection="0">
      <alignment horizontal="left" vertical="top" indent="1"/>
    </xf>
    <xf numFmtId="0" fontId="10" fillId="55" borderId="36" applyNumberFormat="0" applyProtection="0">
      <alignment horizontal="left" vertical="top" indent="1"/>
    </xf>
    <xf numFmtId="0" fontId="10" fillId="55" borderId="36" applyNumberFormat="0" applyProtection="0">
      <alignment horizontal="left" vertical="top" indent="1"/>
    </xf>
    <xf numFmtId="0" fontId="10" fillId="8" borderId="36" applyNumberFormat="0" applyProtection="0">
      <alignment horizontal="left" vertical="center" indent="1"/>
    </xf>
    <xf numFmtId="0" fontId="10" fillId="8" borderId="36" applyNumberFormat="0" applyProtection="0">
      <alignment horizontal="left" vertical="center" indent="1"/>
    </xf>
    <xf numFmtId="0" fontId="10" fillId="8" borderId="36" applyNumberFormat="0" applyProtection="0">
      <alignment horizontal="left" vertical="center" indent="1"/>
    </xf>
    <xf numFmtId="0" fontId="10" fillId="8" borderId="36" applyNumberFormat="0" applyProtection="0">
      <alignment horizontal="left" vertical="center" indent="1"/>
    </xf>
    <xf numFmtId="0" fontId="10" fillId="8" borderId="36" applyNumberFormat="0" applyProtection="0">
      <alignment horizontal="left" vertical="center" indent="1"/>
    </xf>
    <xf numFmtId="0" fontId="10" fillId="8" borderId="36" applyNumberFormat="0" applyProtection="0">
      <alignment horizontal="left" vertical="center" indent="1"/>
    </xf>
    <xf numFmtId="0" fontId="10" fillId="8" borderId="36" applyNumberFormat="0" applyProtection="0">
      <alignment horizontal="left" vertical="center" indent="1"/>
    </xf>
    <xf numFmtId="0" fontId="10" fillId="8" borderId="36" applyNumberFormat="0" applyProtection="0">
      <alignment horizontal="left" vertical="center" indent="1"/>
    </xf>
    <xf numFmtId="0" fontId="10" fillId="8" borderId="36" applyNumberFormat="0" applyProtection="0">
      <alignment horizontal="left" vertical="top" indent="1"/>
    </xf>
    <xf numFmtId="0" fontId="10" fillId="8" borderId="36" applyNumberFormat="0" applyProtection="0">
      <alignment horizontal="left" vertical="top" indent="1"/>
    </xf>
    <xf numFmtId="0" fontId="10" fillId="8" borderId="36" applyNumberFormat="0" applyProtection="0">
      <alignment horizontal="left" vertical="top" indent="1"/>
    </xf>
    <xf numFmtId="0" fontId="10" fillId="8" borderId="36" applyNumberFormat="0" applyProtection="0">
      <alignment horizontal="left" vertical="top" indent="1"/>
    </xf>
    <xf numFmtId="0" fontId="10" fillId="8" borderId="36" applyNumberFormat="0" applyProtection="0">
      <alignment horizontal="left" vertical="top" indent="1"/>
    </xf>
    <xf numFmtId="0" fontId="10" fillId="8" borderId="36" applyNumberFormat="0" applyProtection="0">
      <alignment horizontal="left" vertical="top" indent="1"/>
    </xf>
    <xf numFmtId="0" fontId="10" fillId="8" borderId="36" applyNumberFormat="0" applyProtection="0">
      <alignment horizontal="left" vertical="top" indent="1"/>
    </xf>
    <xf numFmtId="0" fontId="10" fillId="8" borderId="36" applyNumberFormat="0" applyProtection="0">
      <alignment horizontal="left" vertical="top" indent="1"/>
    </xf>
    <xf numFmtId="0" fontId="10" fillId="58" borderId="36" applyNumberFormat="0" applyProtection="0">
      <alignment horizontal="left" vertical="center" indent="1"/>
    </xf>
    <xf numFmtId="0" fontId="10" fillId="58" borderId="36" applyNumberFormat="0" applyProtection="0">
      <alignment horizontal="left" vertical="center" indent="1"/>
    </xf>
    <xf numFmtId="0" fontId="10" fillId="58" borderId="36" applyNumberFormat="0" applyProtection="0">
      <alignment horizontal="left" vertical="center" indent="1"/>
    </xf>
    <xf numFmtId="0" fontId="10" fillId="58" borderId="36" applyNumberFormat="0" applyProtection="0">
      <alignment horizontal="left" vertical="center" indent="1"/>
    </xf>
    <xf numFmtId="0" fontId="10" fillId="58" borderId="36" applyNumberFormat="0" applyProtection="0">
      <alignment horizontal="left" vertical="center" indent="1"/>
    </xf>
    <xf numFmtId="0" fontId="10" fillId="58" borderId="36" applyNumberFormat="0" applyProtection="0">
      <alignment horizontal="left" vertical="center" indent="1"/>
    </xf>
    <xf numFmtId="0" fontId="10" fillId="58" borderId="36" applyNumberFormat="0" applyProtection="0">
      <alignment horizontal="left" vertical="center" indent="1"/>
    </xf>
    <xf numFmtId="0" fontId="10" fillId="58" borderId="36" applyNumberFormat="0" applyProtection="0">
      <alignment horizontal="left" vertical="center" indent="1"/>
    </xf>
    <xf numFmtId="0" fontId="10" fillId="58" borderId="36" applyNumberFormat="0" applyProtection="0">
      <alignment horizontal="left" vertical="top" indent="1"/>
    </xf>
    <xf numFmtId="0" fontId="10" fillId="58" borderId="36" applyNumberFormat="0" applyProtection="0">
      <alignment horizontal="left" vertical="top" indent="1"/>
    </xf>
    <xf numFmtId="0" fontId="10" fillId="58" borderId="36" applyNumberFormat="0" applyProtection="0">
      <alignment horizontal="left" vertical="top" indent="1"/>
    </xf>
    <xf numFmtId="0" fontId="10" fillId="58" borderId="36" applyNumberFormat="0" applyProtection="0">
      <alignment horizontal="left" vertical="top" indent="1"/>
    </xf>
    <xf numFmtId="0" fontId="10" fillId="58" borderId="36" applyNumberFormat="0" applyProtection="0">
      <alignment horizontal="left" vertical="top" indent="1"/>
    </xf>
    <xf numFmtId="0" fontId="10" fillId="58" borderId="36" applyNumberFormat="0" applyProtection="0">
      <alignment horizontal="left" vertical="top" indent="1"/>
    </xf>
    <xf numFmtId="0" fontId="10" fillId="58" borderId="36" applyNumberFormat="0" applyProtection="0">
      <alignment horizontal="left" vertical="top" indent="1"/>
    </xf>
    <xf numFmtId="0" fontId="10" fillId="58" borderId="36" applyNumberFormat="0" applyProtection="0">
      <alignment horizontal="left" vertical="top" indent="1"/>
    </xf>
    <xf numFmtId="0" fontId="10" fillId="60" borderId="38" applyNumberFormat="0">
      <protection locked="0"/>
    </xf>
    <xf numFmtId="0" fontId="10" fillId="60" borderId="38" applyNumberFormat="0">
      <protection locked="0"/>
    </xf>
    <xf numFmtId="0" fontId="10" fillId="60" borderId="38" applyNumberFormat="0">
      <protection locked="0"/>
    </xf>
    <xf numFmtId="0" fontId="10" fillId="60" borderId="38" applyNumberFormat="0">
      <protection locked="0"/>
    </xf>
    <xf numFmtId="0" fontId="10" fillId="60" borderId="38" applyNumberFormat="0">
      <protection locked="0"/>
    </xf>
    <xf numFmtId="4" fontId="62" fillId="23" borderId="36" applyNumberFormat="0" applyProtection="0">
      <alignment vertical="center"/>
    </xf>
    <xf numFmtId="4" fontId="62" fillId="23" borderId="36" applyNumberFormat="0" applyProtection="0">
      <alignment vertical="center"/>
    </xf>
    <xf numFmtId="4" fontId="62" fillId="23" borderId="36" applyNumberFormat="0" applyProtection="0">
      <alignment vertical="center"/>
    </xf>
    <xf numFmtId="4" fontId="62" fillId="23" borderId="36" applyNumberFormat="0" applyProtection="0">
      <alignment vertical="center"/>
    </xf>
    <xf numFmtId="4" fontId="62" fillId="23" borderId="36" applyNumberFormat="0" applyProtection="0">
      <alignment vertical="center"/>
    </xf>
    <xf numFmtId="4" fontId="62" fillId="23" borderId="36" applyNumberFormat="0" applyProtection="0">
      <alignment vertical="center"/>
    </xf>
    <xf numFmtId="4" fontId="62" fillId="23" borderId="36" applyNumberFormat="0" applyProtection="0">
      <alignment vertical="center"/>
    </xf>
    <xf numFmtId="4" fontId="62" fillId="23" borderId="36" applyNumberFormat="0" applyProtection="0">
      <alignment vertical="center"/>
    </xf>
    <xf numFmtId="4" fontId="68" fillId="23" borderId="36" applyNumberFormat="0" applyProtection="0">
      <alignment vertical="center"/>
    </xf>
    <xf numFmtId="4" fontId="68" fillId="23" borderId="36" applyNumberFormat="0" applyProtection="0">
      <alignment vertical="center"/>
    </xf>
    <xf numFmtId="4" fontId="68" fillId="23" borderId="36" applyNumberFormat="0" applyProtection="0">
      <alignment vertical="center"/>
    </xf>
    <xf numFmtId="4" fontId="68" fillId="23" borderId="36" applyNumberFormat="0" applyProtection="0">
      <alignment vertical="center"/>
    </xf>
    <xf numFmtId="4" fontId="68" fillId="23" borderId="36" applyNumberFormat="0" applyProtection="0">
      <alignment vertical="center"/>
    </xf>
    <xf numFmtId="4" fontId="68" fillId="23" borderId="36" applyNumberFormat="0" applyProtection="0">
      <alignment vertical="center"/>
    </xf>
    <xf numFmtId="4" fontId="68" fillId="23" borderId="36" applyNumberFormat="0" applyProtection="0">
      <alignment vertical="center"/>
    </xf>
    <xf numFmtId="4" fontId="68" fillId="23" borderId="36" applyNumberFormat="0" applyProtection="0">
      <alignment vertical="center"/>
    </xf>
    <xf numFmtId="4" fontId="62" fillId="23" borderId="36" applyNumberFormat="0" applyProtection="0">
      <alignment horizontal="left" vertical="center" indent="1"/>
    </xf>
    <xf numFmtId="4" fontId="62" fillId="23" borderId="36" applyNumberFormat="0" applyProtection="0">
      <alignment horizontal="left" vertical="center" indent="1"/>
    </xf>
    <xf numFmtId="4" fontId="62" fillId="23" borderId="36" applyNumberFormat="0" applyProtection="0">
      <alignment horizontal="left" vertical="center" indent="1"/>
    </xf>
    <xf numFmtId="4" fontId="62" fillId="23" borderId="36" applyNumberFormat="0" applyProtection="0">
      <alignment horizontal="left" vertical="center" indent="1"/>
    </xf>
    <xf numFmtId="4" fontId="62" fillId="23" borderId="36" applyNumberFormat="0" applyProtection="0">
      <alignment horizontal="left" vertical="center" indent="1"/>
    </xf>
    <xf numFmtId="4" fontId="62" fillId="23" borderId="36" applyNumberFormat="0" applyProtection="0">
      <alignment horizontal="left" vertical="center" indent="1"/>
    </xf>
    <xf numFmtId="4" fontId="62" fillId="23" borderId="36" applyNumberFormat="0" applyProtection="0">
      <alignment horizontal="left" vertical="center" indent="1"/>
    </xf>
    <xf numFmtId="4" fontId="62" fillId="23" borderId="36" applyNumberFormat="0" applyProtection="0">
      <alignment horizontal="left" vertical="center" indent="1"/>
    </xf>
    <xf numFmtId="0" fontId="62" fillId="23" borderId="36" applyNumberFormat="0" applyProtection="0">
      <alignment horizontal="left" vertical="top" indent="1"/>
    </xf>
    <xf numFmtId="0" fontId="62" fillId="23" borderId="36" applyNumberFormat="0" applyProtection="0">
      <alignment horizontal="left" vertical="top" indent="1"/>
    </xf>
    <xf numFmtId="0" fontId="62" fillId="23" borderId="36" applyNumberFormat="0" applyProtection="0">
      <alignment horizontal="left" vertical="top" indent="1"/>
    </xf>
    <xf numFmtId="0" fontId="62" fillId="23" borderId="36" applyNumberFormat="0" applyProtection="0">
      <alignment horizontal="left" vertical="top" indent="1"/>
    </xf>
    <xf numFmtId="0" fontId="62" fillId="23" borderId="36" applyNumberFormat="0" applyProtection="0">
      <alignment horizontal="left" vertical="top" indent="1"/>
    </xf>
    <xf numFmtId="0" fontId="62" fillId="23" borderId="36" applyNumberFormat="0" applyProtection="0">
      <alignment horizontal="left" vertical="top" indent="1"/>
    </xf>
    <xf numFmtId="0" fontId="62" fillId="23" borderId="36" applyNumberFormat="0" applyProtection="0">
      <alignment horizontal="left" vertical="top" indent="1"/>
    </xf>
    <xf numFmtId="0" fontId="62" fillId="23" borderId="36" applyNumberFormat="0" applyProtection="0">
      <alignment horizontal="left" vertical="top" indent="1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2" fillId="58" borderId="36" applyNumberFormat="0" applyProtection="0">
      <alignment horizontal="right" vertical="center"/>
    </xf>
    <xf numFmtId="4" fontId="68" fillId="58" borderId="36" applyNumberFormat="0" applyProtection="0">
      <alignment horizontal="right" vertical="center"/>
    </xf>
    <xf numFmtId="4" fontId="68" fillId="58" borderId="36" applyNumberFormat="0" applyProtection="0">
      <alignment horizontal="right" vertical="center"/>
    </xf>
    <xf numFmtId="4" fontId="68" fillId="58" borderId="36" applyNumberFormat="0" applyProtection="0">
      <alignment horizontal="right" vertical="center"/>
    </xf>
    <xf numFmtId="4" fontId="68" fillId="58" borderId="36" applyNumberFormat="0" applyProtection="0">
      <alignment horizontal="right" vertical="center"/>
    </xf>
    <xf numFmtId="4" fontId="68" fillId="58" borderId="36" applyNumberFormat="0" applyProtection="0">
      <alignment horizontal="right" vertical="center"/>
    </xf>
    <xf numFmtId="4" fontId="68" fillId="58" borderId="36" applyNumberFormat="0" applyProtection="0">
      <alignment horizontal="right" vertical="center"/>
    </xf>
    <xf numFmtId="4" fontId="68" fillId="58" borderId="36" applyNumberFormat="0" applyProtection="0">
      <alignment horizontal="right" vertical="center"/>
    </xf>
    <xf numFmtId="4" fontId="68" fillId="58" borderId="36" applyNumberFormat="0" applyProtection="0">
      <alignment horizontal="right" vertical="center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4" fontId="62" fillId="55" borderId="36" applyNumberFormat="0" applyProtection="0">
      <alignment horizontal="left" vertical="center" indent="1"/>
    </xf>
    <xf numFmtId="0" fontId="62" fillId="55" borderId="36" applyNumberFormat="0" applyProtection="0">
      <alignment horizontal="left" vertical="top" indent="1"/>
    </xf>
    <xf numFmtId="0" fontId="62" fillId="55" borderId="36" applyNumberFormat="0" applyProtection="0">
      <alignment horizontal="left" vertical="top" indent="1"/>
    </xf>
    <xf numFmtId="0" fontId="62" fillId="55" borderId="36" applyNumberFormat="0" applyProtection="0">
      <alignment horizontal="left" vertical="top" indent="1"/>
    </xf>
    <xf numFmtId="0" fontId="62" fillId="55" borderId="36" applyNumberFormat="0" applyProtection="0">
      <alignment horizontal="left" vertical="top" indent="1"/>
    </xf>
    <xf numFmtId="0" fontId="62" fillId="55" borderId="36" applyNumberFormat="0" applyProtection="0">
      <alignment horizontal="left" vertical="top" indent="1"/>
    </xf>
    <xf numFmtId="0" fontId="62" fillId="55" borderId="36" applyNumberFormat="0" applyProtection="0">
      <alignment horizontal="left" vertical="top" indent="1"/>
    </xf>
    <xf numFmtId="0" fontId="62" fillId="55" borderId="36" applyNumberFormat="0" applyProtection="0">
      <alignment horizontal="left" vertical="top" indent="1"/>
    </xf>
    <xf numFmtId="0" fontId="62" fillId="55" borderId="36" applyNumberFormat="0" applyProtection="0">
      <alignment horizontal="left" vertical="top" indent="1"/>
    </xf>
    <xf numFmtId="4" fontId="69" fillId="61" borderId="0" applyNumberFormat="0" applyProtection="0">
      <alignment horizontal="left" vertical="center" indent="1"/>
    </xf>
    <xf numFmtId="4" fontId="70" fillId="58" borderId="36" applyNumberFormat="0" applyProtection="0">
      <alignment horizontal="right" vertical="center"/>
    </xf>
    <xf numFmtId="4" fontId="70" fillId="58" borderId="36" applyNumberFormat="0" applyProtection="0">
      <alignment horizontal="right" vertical="center"/>
    </xf>
    <xf numFmtId="4" fontId="70" fillId="58" borderId="36" applyNumberFormat="0" applyProtection="0">
      <alignment horizontal="right" vertical="center"/>
    </xf>
    <xf numFmtId="4" fontId="70" fillId="58" borderId="36" applyNumberFormat="0" applyProtection="0">
      <alignment horizontal="right" vertical="center"/>
    </xf>
    <xf numFmtId="4" fontId="70" fillId="58" borderId="36" applyNumberFormat="0" applyProtection="0">
      <alignment horizontal="right" vertical="center"/>
    </xf>
    <xf numFmtId="4" fontId="70" fillId="58" borderId="36" applyNumberFormat="0" applyProtection="0">
      <alignment horizontal="right" vertical="center"/>
    </xf>
    <xf numFmtId="4" fontId="70" fillId="58" borderId="36" applyNumberFormat="0" applyProtection="0">
      <alignment horizontal="right" vertical="center"/>
    </xf>
    <xf numFmtId="4" fontId="70" fillId="58" borderId="36" applyNumberFormat="0" applyProtection="0">
      <alignment horizontal="right" vertic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4" fillId="0" borderId="39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75" fillId="0" borderId="40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57" fillId="0" borderId="41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35">
    <xf numFmtId="0" fontId="0" fillId="0" borderId="0" xfId="0"/>
    <xf numFmtId="0" fontId="10" fillId="0" borderId="0" xfId="53"/>
    <xf numFmtId="0" fontId="14" fillId="0" borderId="12" xfId="53" applyFont="1" applyBorder="1" applyAlignment="1">
      <alignment horizontal="center" vertical="center" wrapText="1"/>
    </xf>
    <xf numFmtId="0" fontId="10" fillId="0" borderId="12" xfId="53" applyFont="1" applyBorder="1" applyAlignment="1">
      <alignment vertical="center" wrapText="1"/>
    </xf>
    <xf numFmtId="3" fontId="10" fillId="0" borderId="12" xfId="53" applyNumberFormat="1" applyFont="1" applyBorder="1" applyAlignment="1">
      <alignment horizontal="center" vertical="center" wrapText="1"/>
    </xf>
    <xf numFmtId="0" fontId="10" fillId="0" borderId="12" xfId="53" applyFont="1" applyBorder="1" applyAlignment="1">
      <alignment horizontal="center" vertical="center" wrapText="1"/>
    </xf>
    <xf numFmtId="3" fontId="10" fillId="0" borderId="0" xfId="53" applyNumberFormat="1" applyBorder="1" applyAlignment="1">
      <alignment horizontal="center" vertical="center"/>
    </xf>
    <xf numFmtId="0" fontId="10" fillId="0" borderId="0" xfId="53" applyBorder="1" applyAlignment="1">
      <alignment horizontal="center" vertical="center"/>
    </xf>
    <xf numFmtId="0" fontId="10" fillId="0" borderId="0" xfId="53" applyFont="1"/>
    <xf numFmtId="174" fontId="0" fillId="0" borderId="0" xfId="51" applyNumberFormat="1" applyFont="1"/>
    <xf numFmtId="174" fontId="14" fillId="0" borderId="13" xfId="51" applyNumberFormat="1" applyFont="1" applyFill="1" applyBorder="1"/>
    <xf numFmtId="174" fontId="14" fillId="0" borderId="0" xfId="51" applyNumberFormat="1" applyFont="1" applyFill="1" applyBorder="1"/>
    <xf numFmtId="14" fontId="0" fillId="0" borderId="0" xfId="51" applyNumberFormat="1" applyFont="1" applyAlignment="1">
      <alignment horizontal="left"/>
    </xf>
    <xf numFmtId="0" fontId="10" fillId="0" borderId="0" xfId="53" applyFont="1" applyBorder="1" applyAlignment="1">
      <alignment vertical="center" wrapText="1"/>
    </xf>
    <xf numFmtId="3" fontId="10" fillId="0" borderId="0" xfId="53" applyNumberFormat="1"/>
    <xf numFmtId="174" fontId="0" fillId="0" borderId="0" xfId="51" applyNumberFormat="1" applyFont="1" applyAlignment="1">
      <alignment wrapText="1"/>
    </xf>
    <xf numFmtId="174" fontId="34" fillId="0" borderId="0" xfId="51" applyNumberFormat="1" applyFont="1"/>
    <xf numFmtId="14" fontId="34" fillId="0" borderId="0" xfId="51" applyNumberFormat="1" applyFont="1" applyAlignment="1">
      <alignment horizontal="left"/>
    </xf>
    <xf numFmtId="3" fontId="44" fillId="24" borderId="24" xfId="101" applyNumberFormat="1" applyFont="1" applyFill="1" applyBorder="1" applyAlignment="1">
      <alignment horizontal="center" wrapText="1"/>
    </xf>
    <xf numFmtId="165" fontId="44" fillId="24" borderId="24" xfId="101" applyNumberFormat="1" applyFont="1" applyFill="1" applyBorder="1"/>
    <xf numFmtId="3" fontId="14" fillId="0" borderId="12" xfId="53" applyNumberFormat="1" applyFont="1" applyBorder="1" applyAlignment="1">
      <alignment horizontal="center" vertical="center" wrapText="1"/>
    </xf>
    <xf numFmtId="37" fontId="10" fillId="24" borderId="13" xfId="37" applyFont="1" applyFill="1" applyBorder="1" applyAlignment="1" applyProtection="1">
      <alignment horizontal="left"/>
      <protection hidden="1"/>
    </xf>
    <xf numFmtId="37" fontId="10" fillId="24" borderId="0" xfId="37" applyFont="1" applyFill="1" applyBorder="1" applyProtection="1">
      <protection hidden="1"/>
    </xf>
    <xf numFmtId="37" fontId="10" fillId="24" borderId="49" xfId="37" applyFont="1" applyFill="1" applyBorder="1" applyAlignment="1" applyProtection="1">
      <alignment horizontal="left"/>
      <protection hidden="1"/>
    </xf>
    <xf numFmtId="37" fontId="10" fillId="24" borderId="0" xfId="37" applyFont="1" applyFill="1" applyProtection="1">
      <protection hidden="1"/>
    </xf>
    <xf numFmtId="37" fontId="14" fillId="24" borderId="10" xfId="37" applyFont="1" applyFill="1" applyBorder="1" applyAlignment="1" applyProtection="1">
      <alignment horizontal="center" vertical="center" wrapText="1"/>
      <protection hidden="1"/>
    </xf>
    <xf numFmtId="9" fontId="14" fillId="24" borderId="10" xfId="40" applyFont="1" applyFill="1" applyBorder="1" applyAlignment="1" applyProtection="1">
      <alignment horizontal="center" vertical="center" wrapText="1"/>
      <protection hidden="1"/>
    </xf>
    <xf numFmtId="37" fontId="35" fillId="24" borderId="0" xfId="37" applyFont="1" applyFill="1" applyProtection="1">
      <protection hidden="1"/>
    </xf>
    <xf numFmtId="37" fontId="35" fillId="24" borderId="0" xfId="37" applyFont="1" applyFill="1" applyBorder="1" applyAlignment="1" applyProtection="1">
      <alignment horizontal="center" vertical="center" wrapText="1"/>
      <protection hidden="1"/>
    </xf>
    <xf numFmtId="167" fontId="35" fillId="24" borderId="0" xfId="103" applyFont="1" applyFill="1" applyBorder="1" applyAlignment="1" applyProtection="1">
      <alignment horizontal="center" vertical="center" wrapText="1"/>
      <protection hidden="1"/>
    </xf>
    <xf numFmtId="37" fontId="35" fillId="24" borderId="0" xfId="37" applyFont="1" applyFill="1" applyAlignment="1" applyProtection="1">
      <alignment horizontal="center" vertical="center"/>
      <protection hidden="1"/>
    </xf>
    <xf numFmtId="171" fontId="35" fillId="24" borderId="0" xfId="103" applyNumberFormat="1" applyFont="1" applyFill="1" applyBorder="1" applyAlignment="1" applyProtection="1">
      <alignment horizontal="center" vertical="center" wrapText="1"/>
      <protection hidden="1"/>
    </xf>
    <xf numFmtId="37" fontId="39" fillId="24" borderId="0" xfId="37" applyFont="1" applyFill="1" applyProtection="1">
      <protection hidden="1"/>
    </xf>
    <xf numFmtId="37" fontId="39" fillId="24" borderId="0" xfId="37" applyFont="1" applyFill="1" applyBorder="1" applyAlignment="1" applyProtection="1">
      <alignment horizontal="center" vertical="center" wrapText="1"/>
      <protection hidden="1"/>
    </xf>
    <xf numFmtId="170" fontId="39" fillId="24" borderId="0" xfId="37" applyNumberFormat="1" applyFont="1" applyFill="1" applyProtection="1">
      <protection hidden="1"/>
    </xf>
    <xf numFmtId="37" fontId="35" fillId="24" borderId="0" xfId="37" applyFont="1" applyFill="1" applyAlignment="1" applyProtection="1">
      <alignment horizontal="center" vertical="center" wrapText="1"/>
      <protection hidden="1"/>
    </xf>
    <xf numFmtId="170" fontId="10" fillId="24" borderId="0" xfId="37" applyNumberFormat="1" applyFont="1" applyFill="1" applyProtection="1">
      <protection hidden="1"/>
    </xf>
    <xf numFmtId="39" fontId="10" fillId="24" borderId="0" xfId="37" applyNumberFormat="1" applyFont="1" applyFill="1" applyProtection="1">
      <protection hidden="1"/>
    </xf>
    <xf numFmtId="171" fontId="10" fillId="24" borderId="0" xfId="37" applyNumberFormat="1" applyFont="1" applyFill="1" applyProtection="1">
      <protection hidden="1"/>
    </xf>
    <xf numFmtId="165" fontId="10" fillId="24" borderId="50" xfId="33" applyNumberFormat="1" applyFont="1" applyFill="1" applyBorder="1" applyProtection="1">
      <protection hidden="1"/>
    </xf>
    <xf numFmtId="169" fontId="10" fillId="24" borderId="50" xfId="33" applyNumberFormat="1" applyFont="1" applyFill="1" applyBorder="1" applyProtection="1">
      <protection hidden="1"/>
    </xf>
    <xf numFmtId="165" fontId="10" fillId="24" borderId="0" xfId="33" applyNumberFormat="1" applyFont="1" applyFill="1" applyBorder="1" applyProtection="1">
      <protection hidden="1"/>
    </xf>
    <xf numFmtId="169" fontId="10" fillId="24" borderId="0" xfId="33" applyNumberFormat="1" applyFont="1" applyFill="1" applyBorder="1" applyProtection="1">
      <protection hidden="1"/>
    </xf>
    <xf numFmtId="170" fontId="10" fillId="24" borderId="50" xfId="40" applyNumberFormat="1" applyFont="1" applyFill="1" applyBorder="1" applyProtection="1">
      <protection hidden="1"/>
    </xf>
    <xf numFmtId="170" fontId="10" fillId="24" borderId="0" xfId="40" applyNumberFormat="1" applyFont="1" applyFill="1" applyBorder="1" applyProtection="1">
      <protection hidden="1"/>
    </xf>
    <xf numFmtId="170" fontId="14" fillId="24" borderId="47" xfId="40" applyNumberFormat="1" applyFont="1" applyFill="1" applyBorder="1" applyProtection="1">
      <protection hidden="1"/>
    </xf>
    <xf numFmtId="37" fontId="10" fillId="24" borderId="49" xfId="37" applyFont="1" applyFill="1" applyBorder="1" applyProtection="1">
      <protection hidden="1"/>
    </xf>
    <xf numFmtId="37" fontId="10" fillId="24" borderId="50" xfId="37" applyFont="1" applyFill="1" applyBorder="1" applyProtection="1">
      <protection hidden="1"/>
    </xf>
    <xf numFmtId="37" fontId="10" fillId="24" borderId="13" xfId="37" applyFont="1" applyFill="1" applyBorder="1" applyProtection="1">
      <protection hidden="1"/>
    </xf>
    <xf numFmtId="37" fontId="14" fillId="24" borderId="52" xfId="37" applyFont="1" applyFill="1" applyBorder="1" applyProtection="1">
      <protection hidden="1"/>
    </xf>
    <xf numFmtId="37" fontId="14" fillId="24" borderId="47" xfId="37" applyFont="1" applyFill="1" applyBorder="1" applyProtection="1">
      <protection hidden="1"/>
    </xf>
    <xf numFmtId="37" fontId="11" fillId="24" borderId="0" xfId="37" applyFont="1" applyFill="1" applyProtection="1">
      <protection hidden="1"/>
    </xf>
    <xf numFmtId="49" fontId="43" fillId="24" borderId="10" xfId="54" applyNumberFormat="1" applyFont="1" applyFill="1" applyBorder="1" applyAlignment="1" applyProtection="1">
      <alignment horizontal="center" vertical="center" wrapText="1"/>
      <protection hidden="1"/>
    </xf>
    <xf numFmtId="49" fontId="43" fillId="24" borderId="15" xfId="54" applyNumberFormat="1" applyFont="1" applyFill="1" applyBorder="1" applyAlignment="1" applyProtection="1">
      <alignment horizontal="center" vertical="center" wrapText="1"/>
      <protection hidden="1"/>
    </xf>
    <xf numFmtId="10" fontId="43" fillId="24" borderId="18" xfId="56" applyNumberFormat="1" applyFont="1" applyFill="1" applyBorder="1" applyAlignment="1" applyProtection="1">
      <alignment horizontal="center" vertical="center" wrapText="1"/>
      <protection hidden="1"/>
    </xf>
    <xf numFmtId="186" fontId="43" fillId="24" borderId="10" xfId="56" applyNumberFormat="1" applyFont="1" applyFill="1" applyBorder="1" applyAlignment="1" applyProtection="1">
      <alignment horizontal="center" vertical="center" wrapText="1"/>
      <protection hidden="1"/>
    </xf>
    <xf numFmtId="37" fontId="15" fillId="24" borderId="0" xfId="37" applyFont="1" applyFill="1" applyBorder="1" applyAlignment="1" applyProtection="1">
      <alignment horizontal="center" vertical="center" wrapText="1"/>
      <protection hidden="1"/>
    </xf>
    <xf numFmtId="37" fontId="47" fillId="24" borderId="0" xfId="37" applyFont="1" applyFill="1" applyBorder="1" applyAlignment="1" applyProtection="1">
      <alignment horizontal="center" vertical="center" wrapText="1"/>
      <protection hidden="1"/>
    </xf>
    <xf numFmtId="37" fontId="48" fillId="24" borderId="0" xfId="37" applyFont="1" applyFill="1" applyBorder="1" applyAlignment="1" applyProtection="1">
      <alignment horizontal="center" vertical="center" wrapText="1"/>
      <protection hidden="1"/>
    </xf>
    <xf numFmtId="177" fontId="48" fillId="24" borderId="0" xfId="37" applyNumberFormat="1" applyFont="1" applyFill="1" applyBorder="1" applyAlignment="1" applyProtection="1">
      <alignment horizontal="center" vertical="center" wrapText="1"/>
      <protection hidden="1"/>
    </xf>
    <xf numFmtId="37" fontId="10" fillId="24" borderId="50" xfId="37" applyFont="1" applyFill="1" applyBorder="1" applyAlignment="1" applyProtection="1">
      <alignment horizontal="right"/>
      <protection hidden="1"/>
    </xf>
    <xf numFmtId="178" fontId="10" fillId="24" borderId="50" xfId="40" applyNumberFormat="1" applyFont="1" applyFill="1" applyBorder="1" applyProtection="1">
      <protection hidden="1"/>
    </xf>
    <xf numFmtId="37" fontId="10" fillId="24" borderId="0" xfId="37" applyFont="1" applyFill="1" applyBorder="1" applyAlignment="1" applyProtection="1">
      <alignment horizontal="right"/>
      <protection hidden="1"/>
    </xf>
    <xf numFmtId="178" fontId="10" fillId="24" borderId="0" xfId="40" applyNumberFormat="1" applyFont="1" applyFill="1" applyBorder="1" applyProtection="1">
      <protection hidden="1"/>
    </xf>
    <xf numFmtId="37" fontId="14" fillId="24" borderId="0" xfId="37" applyFont="1" applyFill="1" applyProtection="1">
      <protection hidden="1"/>
    </xf>
    <xf numFmtId="2" fontId="14" fillId="24" borderId="0" xfId="33" applyNumberFormat="1" applyFont="1" applyFill="1" applyBorder="1" applyProtection="1">
      <protection hidden="1"/>
    </xf>
    <xf numFmtId="164" fontId="10" fillId="24" borderId="0" xfId="33" applyFont="1" applyFill="1" applyBorder="1" applyProtection="1">
      <protection hidden="1"/>
    </xf>
    <xf numFmtId="176" fontId="10" fillId="24" borderId="0" xfId="40" applyNumberFormat="1" applyFont="1" applyFill="1" applyBorder="1" applyProtection="1">
      <protection hidden="1"/>
    </xf>
    <xf numFmtId="176" fontId="11" fillId="24" borderId="0" xfId="40" applyNumberFormat="1" applyFont="1" applyFill="1" applyProtection="1">
      <protection hidden="1"/>
    </xf>
    <xf numFmtId="179" fontId="11" fillId="24" borderId="0" xfId="37" applyNumberFormat="1" applyFont="1" applyFill="1" applyProtection="1">
      <protection hidden="1"/>
    </xf>
    <xf numFmtId="176" fontId="45" fillId="24" borderId="0" xfId="40" applyNumberFormat="1" applyFont="1" applyFill="1" applyProtection="1">
      <protection hidden="1"/>
    </xf>
    <xf numFmtId="180" fontId="11" fillId="24" borderId="0" xfId="37" applyNumberFormat="1" applyFont="1" applyFill="1" applyProtection="1">
      <protection hidden="1"/>
    </xf>
    <xf numFmtId="37" fontId="11" fillId="24" borderId="0" xfId="37" applyNumberFormat="1" applyFont="1" applyFill="1" applyProtection="1">
      <protection hidden="1"/>
    </xf>
    <xf numFmtId="177" fontId="11" fillId="24" borderId="0" xfId="37" applyNumberFormat="1" applyFont="1" applyFill="1" applyProtection="1">
      <protection hidden="1"/>
    </xf>
    <xf numFmtId="37" fontId="14" fillId="24" borderId="46" xfId="37" applyFont="1" applyFill="1" applyBorder="1" applyAlignment="1" applyProtection="1">
      <alignment horizontal="right"/>
      <protection hidden="1"/>
    </xf>
    <xf numFmtId="178" fontId="14" fillId="24" borderId="46" xfId="40" applyNumberFormat="1" applyFont="1" applyFill="1" applyBorder="1" applyProtection="1">
      <protection hidden="1"/>
    </xf>
    <xf numFmtId="37" fontId="10" fillId="24" borderId="54" xfId="37" applyFont="1" applyFill="1" applyBorder="1" applyAlignment="1" applyProtection="1">
      <alignment horizontal="left"/>
      <protection hidden="1"/>
    </xf>
    <xf numFmtId="37" fontId="10" fillId="24" borderId="55" xfId="37" applyFont="1" applyFill="1" applyBorder="1" applyAlignment="1" applyProtection="1">
      <alignment horizontal="left"/>
      <protection hidden="1"/>
    </xf>
    <xf numFmtId="37" fontId="14" fillId="24" borderId="56" xfId="37" applyFont="1" applyFill="1" applyBorder="1" applyAlignment="1" applyProtection="1">
      <alignment horizontal="left"/>
      <protection hidden="1"/>
    </xf>
    <xf numFmtId="187" fontId="14" fillId="24" borderId="59" xfId="33" applyNumberFormat="1" applyFont="1" applyFill="1" applyBorder="1" applyProtection="1">
      <protection hidden="1"/>
    </xf>
    <xf numFmtId="187" fontId="14" fillId="24" borderId="57" xfId="33" applyNumberFormat="1" applyFont="1" applyFill="1" applyBorder="1" applyProtection="1">
      <protection hidden="1"/>
    </xf>
    <xf numFmtId="187" fontId="14" fillId="24" borderId="58" xfId="33" applyNumberFormat="1" applyFont="1" applyFill="1" applyBorder="1" applyProtection="1">
      <protection hidden="1"/>
    </xf>
    <xf numFmtId="174" fontId="14" fillId="0" borderId="55" xfId="51" applyNumberFormat="1" applyFont="1" applyFill="1" applyBorder="1"/>
    <xf numFmtId="174" fontId="14" fillId="0" borderId="56" xfId="51" applyNumberFormat="1" applyFont="1" applyFill="1" applyBorder="1"/>
    <xf numFmtId="0" fontId="9" fillId="24" borderId="0" xfId="101" applyFill="1"/>
    <xf numFmtId="0" fontId="44" fillId="24" borderId="0" xfId="101" applyFont="1" applyFill="1"/>
    <xf numFmtId="174" fontId="9" fillId="24" borderId="0" xfId="101" applyNumberFormat="1" applyFill="1"/>
    <xf numFmtId="175" fontId="9" fillId="24" borderId="0" xfId="33" applyNumberFormat="1" applyFont="1" applyFill="1"/>
    <xf numFmtId="174" fontId="14" fillId="0" borderId="60" xfId="51" applyNumberFormat="1" applyFont="1" applyFill="1" applyBorder="1" applyAlignment="1">
      <alignment horizontal="center" vertical="center" wrapText="1"/>
    </xf>
    <xf numFmtId="174" fontId="14" fillId="0" borderId="45" xfId="51" applyNumberFormat="1" applyFont="1" applyFill="1" applyBorder="1" applyAlignment="1">
      <alignment horizontal="center" vertical="center" wrapText="1"/>
    </xf>
    <xf numFmtId="174" fontId="14" fillId="0" borderId="61" xfId="51" applyNumberFormat="1" applyFont="1" applyFill="1" applyBorder="1" applyAlignment="1">
      <alignment horizontal="center" vertical="center" wrapText="1"/>
    </xf>
    <xf numFmtId="37" fontId="52" fillId="24" borderId="0" xfId="37" applyFont="1" applyFill="1" applyAlignment="1" applyProtection="1">
      <alignment wrapText="1"/>
      <protection hidden="1"/>
    </xf>
    <xf numFmtId="37" fontId="52" fillId="24" borderId="0" xfId="37" applyFont="1" applyFill="1" applyAlignment="1" applyProtection="1">
      <protection hidden="1"/>
    </xf>
    <xf numFmtId="188" fontId="10" fillId="24" borderId="50" xfId="40" applyNumberFormat="1" applyFont="1" applyFill="1" applyBorder="1" applyProtection="1">
      <protection hidden="1"/>
    </xf>
    <xf numFmtId="188" fontId="10" fillId="24" borderId="51" xfId="40" applyNumberFormat="1" applyFont="1" applyFill="1" applyBorder="1" applyProtection="1">
      <protection hidden="1"/>
    </xf>
    <xf numFmtId="188" fontId="10" fillId="24" borderId="0" xfId="40" applyNumberFormat="1" applyFont="1" applyFill="1" applyBorder="1" applyProtection="1">
      <protection hidden="1"/>
    </xf>
    <xf numFmtId="188" fontId="10" fillId="24" borderId="20" xfId="40" applyNumberFormat="1" applyFont="1" applyFill="1" applyBorder="1" applyProtection="1">
      <protection hidden="1"/>
    </xf>
    <xf numFmtId="174" fontId="34" fillId="0" borderId="0" xfId="51" applyNumberFormat="1" applyFont="1" applyAlignment="1">
      <alignment vertical="center"/>
    </xf>
    <xf numFmtId="37" fontId="14" fillId="24" borderId="52" xfId="37" applyFont="1" applyFill="1" applyBorder="1" applyAlignment="1" applyProtection="1">
      <alignment horizontal="left"/>
      <protection hidden="1"/>
    </xf>
    <xf numFmtId="165" fontId="36" fillId="24" borderId="47" xfId="33" applyNumberFormat="1" applyFont="1" applyFill="1" applyBorder="1" applyProtection="1">
      <protection hidden="1"/>
    </xf>
    <xf numFmtId="169" fontId="14" fillId="24" borderId="47" xfId="33" applyNumberFormat="1" applyFont="1" applyFill="1" applyBorder="1" applyProtection="1">
      <protection hidden="1"/>
    </xf>
    <xf numFmtId="165" fontId="14" fillId="24" borderId="47" xfId="40" applyNumberFormat="1" applyFont="1" applyFill="1" applyBorder="1" applyProtection="1">
      <protection hidden="1"/>
    </xf>
    <xf numFmtId="165" fontId="10" fillId="0" borderId="0" xfId="53" applyNumberFormat="1"/>
    <xf numFmtId="37" fontId="14" fillId="24" borderId="62" xfId="37" applyFont="1" applyFill="1" applyBorder="1" applyAlignment="1" applyProtection="1">
      <alignment horizontal="center" vertical="center" wrapText="1"/>
      <protection hidden="1"/>
    </xf>
    <xf numFmtId="9" fontId="14" fillId="24" borderId="10" xfId="109" applyNumberFormat="1" applyFont="1" applyFill="1" applyBorder="1" applyAlignment="1" applyProtection="1">
      <alignment horizontal="center" vertical="center" wrapText="1"/>
      <protection hidden="1"/>
    </xf>
    <xf numFmtId="0" fontId="41" fillId="24" borderId="10" xfId="109" applyFont="1" applyFill="1" applyBorder="1" applyAlignment="1" applyProtection="1">
      <alignment horizontal="center" vertical="center" wrapText="1"/>
      <protection hidden="1"/>
    </xf>
    <xf numFmtId="0" fontId="14" fillId="24" borderId="10" xfId="109" applyFont="1" applyFill="1" applyBorder="1" applyAlignment="1" applyProtection="1">
      <alignment horizontal="center" vertical="center" wrapText="1"/>
      <protection hidden="1"/>
    </xf>
    <xf numFmtId="171" fontId="41" fillId="24" borderId="10" xfId="109" applyNumberFormat="1" applyFont="1" applyFill="1" applyBorder="1" applyAlignment="1" applyProtection="1">
      <alignment horizontal="center" vertical="center" wrapText="1"/>
      <protection hidden="1"/>
    </xf>
    <xf numFmtId="0" fontId="14" fillId="24" borderId="63" xfId="109" applyFont="1" applyFill="1" applyBorder="1" applyAlignment="1" applyProtection="1">
      <alignment horizontal="center" vertical="center" wrapText="1"/>
      <protection hidden="1"/>
    </xf>
    <xf numFmtId="0" fontId="35" fillId="24" borderId="0" xfId="109" applyFont="1" applyFill="1" applyBorder="1" applyAlignment="1" applyProtection="1">
      <alignment horizontal="center" vertical="center" wrapText="1"/>
      <protection hidden="1"/>
    </xf>
    <xf numFmtId="170" fontId="35" fillId="24" borderId="0" xfId="109" applyNumberFormat="1" applyFont="1" applyFill="1" applyBorder="1" applyAlignment="1" applyProtection="1">
      <alignment horizontal="center" vertical="center" wrapText="1"/>
      <protection hidden="1"/>
    </xf>
    <xf numFmtId="0" fontId="40" fillId="24" borderId="0" xfId="109" applyFont="1" applyFill="1" applyAlignment="1" applyProtection="1">
      <alignment horizontal="center" vertical="center" wrapText="1"/>
      <protection hidden="1"/>
    </xf>
    <xf numFmtId="171" fontId="40" fillId="24" borderId="0" xfId="109" applyNumberFormat="1" applyFont="1" applyFill="1" applyAlignment="1" applyProtection="1">
      <alignment horizontal="center" vertical="center" wrapText="1"/>
      <protection hidden="1"/>
    </xf>
    <xf numFmtId="170" fontId="10" fillId="24" borderId="51" xfId="40" applyNumberFormat="1" applyFont="1" applyFill="1" applyBorder="1" applyProtection="1">
      <protection hidden="1"/>
    </xf>
    <xf numFmtId="3" fontId="34" fillId="24" borderId="49" xfId="109" applyNumberFormat="1" applyFont="1" applyFill="1" applyBorder="1" applyProtection="1">
      <protection hidden="1"/>
    </xf>
    <xf numFmtId="170" fontId="10" fillId="24" borderId="20" xfId="40" applyNumberFormat="1" applyFont="1" applyFill="1" applyBorder="1" applyProtection="1">
      <protection hidden="1"/>
    </xf>
    <xf numFmtId="3" fontId="34" fillId="24" borderId="13" xfId="109" applyNumberFormat="1" applyFont="1" applyFill="1" applyBorder="1" applyProtection="1">
      <protection hidden="1"/>
    </xf>
    <xf numFmtId="170" fontId="14" fillId="24" borderId="53" xfId="40" applyNumberFormat="1" applyFont="1" applyFill="1" applyBorder="1" applyProtection="1">
      <protection hidden="1"/>
    </xf>
    <xf numFmtId="3" fontId="36" fillId="24" borderId="52" xfId="109" applyNumberFormat="1" applyFont="1" applyFill="1" applyBorder="1" applyProtection="1">
      <protection hidden="1"/>
    </xf>
    <xf numFmtId="188" fontId="14" fillId="24" borderId="47" xfId="40" applyNumberFormat="1" applyFont="1" applyFill="1" applyBorder="1" applyProtection="1">
      <protection hidden="1"/>
    </xf>
    <xf numFmtId="188" fontId="14" fillId="24" borderId="53" xfId="40" applyNumberFormat="1" applyFont="1" applyFill="1" applyBorder="1" applyProtection="1">
      <protection hidden="1"/>
    </xf>
    <xf numFmtId="37" fontId="10" fillId="24" borderId="0" xfId="37" applyFont="1" applyFill="1" applyAlignment="1" applyProtection="1">
      <alignment horizontal="left" vertical="top" wrapText="1"/>
      <protection hidden="1"/>
    </xf>
    <xf numFmtId="9" fontId="35" fillId="24" borderId="0" xfId="109" applyNumberFormat="1" applyFont="1" applyFill="1" applyBorder="1" applyAlignment="1" applyProtection="1">
      <alignment horizontal="center" vertical="center" wrapText="1"/>
      <protection hidden="1"/>
    </xf>
    <xf numFmtId="37" fontId="39" fillId="24" borderId="0" xfId="37" applyFont="1" applyFill="1" applyBorder="1" applyProtection="1">
      <protection hidden="1"/>
    </xf>
    <xf numFmtId="37" fontId="14" fillId="0" borderId="10" xfId="37" applyFont="1" applyFill="1" applyBorder="1" applyAlignment="1" applyProtection="1">
      <alignment horizontal="center" vertical="center" wrapText="1"/>
      <protection hidden="1"/>
    </xf>
    <xf numFmtId="10" fontId="43" fillId="24" borderId="0" xfId="40" applyNumberFormat="1" applyFont="1" applyFill="1" applyProtection="1">
      <protection hidden="1"/>
    </xf>
    <xf numFmtId="37" fontId="43" fillId="24" borderId="0" xfId="37" applyFont="1" applyFill="1" applyProtection="1">
      <protection hidden="1"/>
    </xf>
    <xf numFmtId="37" fontId="78" fillId="24" borderId="0" xfId="37" applyFont="1" applyFill="1" applyProtection="1">
      <protection hidden="1"/>
    </xf>
    <xf numFmtId="10" fontId="10" fillId="24" borderId="23" xfId="40" applyNumberFormat="1" applyFont="1" applyFill="1" applyBorder="1" applyAlignment="1" applyProtection="1">
      <alignment horizontal="right"/>
      <protection hidden="1"/>
    </xf>
    <xf numFmtId="174" fontId="10" fillId="0" borderId="0" xfId="51" applyNumberFormat="1" applyFont="1"/>
    <xf numFmtId="174" fontId="14" fillId="0" borderId="64" xfId="51" applyNumberFormat="1" applyFont="1" applyFill="1" applyBorder="1" applyAlignment="1">
      <alignment horizontal="center" vertical="center" wrapText="1"/>
    </xf>
    <xf numFmtId="174" fontId="14" fillId="0" borderId="48" xfId="51" applyNumberFormat="1" applyFont="1" applyFill="1" applyBorder="1" applyAlignment="1">
      <alignment horizontal="center" vertical="center" wrapText="1"/>
    </xf>
    <xf numFmtId="174" fontId="14" fillId="0" borderId="65" xfId="51" applyNumberFormat="1" applyFont="1" applyFill="1" applyBorder="1" applyAlignment="1">
      <alignment horizontal="center" vertical="center" wrapText="1"/>
    </xf>
    <xf numFmtId="174" fontId="14" fillId="0" borderId="51" xfId="51" applyNumberFormat="1" applyFont="1" applyFill="1" applyBorder="1"/>
    <xf numFmtId="174" fontId="14" fillId="0" borderId="20" xfId="51" applyNumberFormat="1" applyFont="1" applyFill="1" applyBorder="1"/>
    <xf numFmtId="174" fontId="14" fillId="0" borderId="64" xfId="51" applyNumberFormat="1" applyFont="1" applyFill="1" applyBorder="1"/>
    <xf numFmtId="174" fontId="14" fillId="0" borderId="48" xfId="51" applyNumberFormat="1" applyFont="1" applyFill="1" applyBorder="1"/>
    <xf numFmtId="174" fontId="14" fillId="0" borderId="65" xfId="51" applyNumberFormat="1" applyFont="1" applyFill="1" applyBorder="1"/>
    <xf numFmtId="0" fontId="14" fillId="0" borderId="0" xfId="51" applyNumberFormat="1" applyFont="1" applyAlignment="1"/>
    <xf numFmtId="2" fontId="14" fillId="0" borderId="0" xfId="51" applyNumberFormat="1" applyFont="1" applyAlignment="1"/>
    <xf numFmtId="0" fontId="10" fillId="0" borderId="50" xfId="53" applyFont="1" applyBorder="1" applyAlignment="1">
      <alignment vertical="center"/>
    </xf>
    <xf numFmtId="0" fontId="52" fillId="0" borderId="0" xfId="53" applyFont="1"/>
    <xf numFmtId="189" fontId="10" fillId="24" borderId="50" xfId="33" applyNumberFormat="1" applyFont="1" applyFill="1" applyBorder="1" applyProtection="1">
      <protection hidden="1"/>
    </xf>
    <xf numFmtId="189" fontId="10" fillId="24" borderId="0" xfId="33" applyNumberFormat="1" applyFont="1" applyFill="1" applyBorder="1" applyProtection="1">
      <protection hidden="1"/>
    </xf>
    <xf numFmtId="189" fontId="14" fillId="24" borderId="47" xfId="33" applyNumberFormat="1" applyFont="1" applyFill="1" applyBorder="1" applyProtection="1">
      <protection hidden="1"/>
    </xf>
    <xf numFmtId="174" fontId="10" fillId="24" borderId="0" xfId="113" applyNumberFormat="1" applyFont="1" applyFill="1" applyBorder="1"/>
    <xf numFmtId="165" fontId="10" fillId="0" borderId="0" xfId="33" applyNumberFormat="1" applyFont="1" applyBorder="1"/>
    <xf numFmtId="170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37" fontId="35" fillId="0" borderId="0" xfId="37" applyFont="1" applyAlignment="1" applyProtection="1">
      <alignment horizontal="center" vertical="center"/>
      <protection hidden="1"/>
    </xf>
    <xf numFmtId="37" fontId="35" fillId="0" borderId="0" xfId="37" applyFont="1" applyFill="1" applyBorder="1" applyAlignment="1" applyProtection="1">
      <alignment horizontal="center" vertical="center" wrapText="1"/>
      <protection hidden="1"/>
    </xf>
    <xf numFmtId="170" fontId="35" fillId="0" borderId="0" xfId="103" applyNumberFormat="1" applyFont="1" applyFill="1" applyBorder="1" applyAlignment="1" applyProtection="1">
      <alignment horizontal="center" vertical="center" wrapText="1"/>
      <protection hidden="1"/>
    </xf>
    <xf numFmtId="37" fontId="79" fillId="0" borderId="0" xfId="37" applyFont="1" applyAlignment="1" applyProtection="1">
      <alignment horizontal="center" vertical="center"/>
      <protection hidden="1"/>
    </xf>
    <xf numFmtId="37" fontId="10" fillId="0" borderId="0" xfId="37" applyFont="1" applyFill="1" applyBorder="1" applyAlignment="1" applyProtection="1">
      <alignment horizontal="center" vertical="center" wrapText="1"/>
      <protection hidden="1"/>
    </xf>
    <xf numFmtId="170" fontId="10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10" fillId="0" borderId="0" xfId="37" applyFont="1" applyFill="1" applyProtection="1">
      <protection hidden="1"/>
    </xf>
    <xf numFmtId="170" fontId="80" fillId="0" borderId="0" xfId="0" applyNumberFormat="1" applyFont="1" applyFill="1" applyAlignment="1" applyProtection="1">
      <alignment horizontal="center" vertical="center" wrapText="1"/>
      <protection hidden="1"/>
    </xf>
    <xf numFmtId="165" fontId="34" fillId="0" borderId="49" xfId="33" applyNumberFormat="1" applyFont="1" applyBorder="1" applyProtection="1">
      <protection hidden="1"/>
    </xf>
    <xf numFmtId="165" fontId="34" fillId="0" borderId="50" xfId="33" applyNumberFormat="1" applyFont="1" applyBorder="1" applyProtection="1">
      <protection hidden="1"/>
    </xf>
    <xf numFmtId="169" fontId="34" fillId="0" borderId="50" xfId="33" applyNumberFormat="1" applyFont="1" applyBorder="1" applyProtection="1">
      <protection hidden="1"/>
    </xf>
    <xf numFmtId="190" fontId="34" fillId="0" borderId="50" xfId="33" applyNumberFormat="1" applyFont="1" applyBorder="1" applyProtection="1">
      <protection hidden="1"/>
    </xf>
    <xf numFmtId="191" fontId="34" fillId="0" borderId="50" xfId="33" applyNumberFormat="1" applyFont="1" applyBorder="1" applyProtection="1">
      <protection hidden="1"/>
    </xf>
    <xf numFmtId="165" fontId="10" fillId="0" borderId="50" xfId="33" applyNumberFormat="1" applyFont="1" applyFill="1" applyBorder="1" applyProtection="1">
      <protection hidden="1"/>
    </xf>
    <xf numFmtId="170" fontId="10" fillId="0" borderId="51" xfId="40" applyNumberFormat="1" applyFont="1" applyFill="1" applyBorder="1" applyProtection="1">
      <protection hidden="1"/>
    </xf>
    <xf numFmtId="165" fontId="34" fillId="0" borderId="13" xfId="33" applyNumberFormat="1" applyFont="1" applyBorder="1" applyProtection="1">
      <protection hidden="1"/>
    </xf>
    <xf numFmtId="165" fontId="34" fillId="0" borderId="0" xfId="33" applyNumberFormat="1" applyFont="1" applyBorder="1" applyProtection="1">
      <protection hidden="1"/>
    </xf>
    <xf numFmtId="169" fontId="34" fillId="0" borderId="0" xfId="33" applyNumberFormat="1" applyFont="1" applyBorder="1" applyProtection="1">
      <protection hidden="1"/>
    </xf>
    <xf numFmtId="190" fontId="34" fillId="0" borderId="0" xfId="33" applyNumberFormat="1" applyFont="1" applyBorder="1" applyProtection="1">
      <protection hidden="1"/>
    </xf>
    <xf numFmtId="191" fontId="34" fillId="0" borderId="0" xfId="33" applyNumberFormat="1" applyFont="1" applyBorder="1" applyProtection="1">
      <protection hidden="1"/>
    </xf>
    <xf numFmtId="165" fontId="10" fillId="0" borderId="0" xfId="33" applyNumberFormat="1" applyFont="1" applyFill="1" applyBorder="1" applyProtection="1">
      <protection hidden="1"/>
    </xf>
    <xf numFmtId="170" fontId="10" fillId="0" borderId="20" xfId="40" applyNumberFormat="1" applyFont="1" applyFill="1" applyBorder="1" applyProtection="1">
      <protection hidden="1"/>
    </xf>
    <xf numFmtId="165" fontId="14" fillId="0" borderId="52" xfId="33" applyNumberFormat="1" applyFont="1" applyFill="1" applyBorder="1" applyAlignment="1" applyProtection="1">
      <protection hidden="1"/>
    </xf>
    <xf numFmtId="165" fontId="14" fillId="0" borderId="47" xfId="33" applyNumberFormat="1" applyFont="1" applyFill="1" applyBorder="1" applyAlignment="1" applyProtection="1">
      <protection hidden="1"/>
    </xf>
    <xf numFmtId="169" fontId="14" fillId="0" borderId="47" xfId="33" applyNumberFormat="1" applyFont="1" applyFill="1" applyBorder="1" applyAlignment="1" applyProtection="1">
      <protection hidden="1"/>
    </xf>
    <xf numFmtId="191" fontId="14" fillId="0" borderId="47" xfId="33" applyNumberFormat="1" applyFont="1" applyFill="1" applyBorder="1" applyAlignment="1" applyProtection="1">
      <protection hidden="1"/>
    </xf>
    <xf numFmtId="170" fontId="14" fillId="0" borderId="53" xfId="40" applyNumberFormat="1" applyFont="1" applyFill="1" applyBorder="1" applyProtection="1">
      <protection hidden="1"/>
    </xf>
    <xf numFmtId="174" fontId="14" fillId="24" borderId="43" xfId="113" applyNumberFormat="1" applyFont="1" applyFill="1" applyBorder="1" applyAlignment="1">
      <alignment horizontal="center" vertical="center" wrapText="1"/>
    </xf>
    <xf numFmtId="174" fontId="14" fillId="24" borderId="66" xfId="113" applyNumberFormat="1" applyFont="1" applyFill="1" applyBorder="1" applyAlignment="1">
      <alignment horizontal="center" vertical="center" wrapText="1"/>
    </xf>
    <xf numFmtId="174" fontId="14" fillId="24" borderId="45" xfId="113" applyNumberFormat="1" applyFont="1" applyFill="1" applyBorder="1" applyAlignment="1">
      <alignment horizontal="center" vertical="center" wrapText="1"/>
    </xf>
    <xf numFmtId="174" fontId="14" fillId="24" borderId="67" xfId="113" applyNumberFormat="1" applyFont="1" applyFill="1" applyBorder="1" applyAlignment="1">
      <alignment horizontal="center" vertical="center" wrapText="1"/>
    </xf>
    <xf numFmtId="174" fontId="14" fillId="24" borderId="61" xfId="113" applyNumberFormat="1" applyFont="1" applyFill="1" applyBorder="1" applyAlignment="1">
      <alignment horizontal="center" vertical="center" wrapText="1"/>
    </xf>
    <xf numFmtId="174" fontId="14" fillId="24" borderId="13" xfId="113" applyNumberFormat="1" applyFont="1" applyFill="1" applyBorder="1"/>
    <xf numFmtId="192" fontId="10" fillId="24" borderId="68" xfId="113" applyNumberFormat="1" applyFont="1" applyFill="1" applyBorder="1"/>
    <xf numFmtId="192" fontId="10" fillId="24" borderId="0" xfId="113" applyNumberFormat="1" applyFont="1" applyFill="1" applyBorder="1"/>
    <xf numFmtId="192" fontId="10" fillId="24" borderId="69" xfId="113" applyNumberFormat="1" applyFont="1" applyFill="1" applyBorder="1"/>
    <xf numFmtId="192" fontId="14" fillId="24" borderId="0" xfId="113" applyNumberFormat="1" applyFont="1" applyFill="1" applyBorder="1"/>
    <xf numFmtId="174" fontId="14" fillId="24" borderId="44" xfId="113" applyNumberFormat="1" applyFont="1" applyFill="1" applyBorder="1"/>
    <xf numFmtId="192" fontId="14" fillId="24" borderId="70" xfId="113" applyNumberFormat="1" applyFont="1" applyFill="1" applyBorder="1"/>
    <xf numFmtId="192" fontId="14" fillId="24" borderId="46" xfId="113" applyNumberFormat="1" applyFont="1" applyFill="1" applyBorder="1"/>
    <xf numFmtId="192" fontId="14" fillId="24" borderId="71" xfId="113" applyNumberFormat="1" applyFont="1" applyFill="1" applyBorder="1"/>
    <xf numFmtId="175" fontId="14" fillId="24" borderId="58" xfId="33" applyNumberFormat="1" applyFont="1" applyFill="1" applyBorder="1"/>
    <xf numFmtId="175" fontId="14" fillId="24" borderId="59" xfId="33" applyNumberFormat="1" applyFont="1" applyFill="1" applyBorder="1"/>
    <xf numFmtId="164" fontId="81" fillId="0" borderId="0" xfId="33" applyFont="1"/>
    <xf numFmtId="165" fontId="9" fillId="24" borderId="0" xfId="33" applyNumberFormat="1" applyFont="1" applyFill="1"/>
    <xf numFmtId="43" fontId="44" fillId="24" borderId="26" xfId="33" applyNumberFormat="1" applyFont="1" applyFill="1" applyBorder="1"/>
    <xf numFmtId="193" fontId="10" fillId="24" borderId="50" xfId="37" applyNumberFormat="1" applyFont="1" applyFill="1" applyBorder="1" applyAlignment="1" applyProtection="1">
      <alignment horizontal="right"/>
      <protection hidden="1"/>
    </xf>
    <xf numFmtId="174" fontId="0" fillId="0" borderId="0" xfId="51" applyNumberFormat="1" applyFont="1" applyFill="1" applyBorder="1"/>
    <xf numFmtId="174" fontId="14" fillId="0" borderId="52" xfId="51" applyNumberFormat="1" applyFont="1" applyFill="1" applyBorder="1"/>
    <xf numFmtId="174" fontId="14" fillId="0" borderId="47" xfId="51" applyNumberFormat="1" applyFont="1" applyFill="1" applyBorder="1"/>
    <xf numFmtId="194" fontId="0" fillId="0" borderId="20" xfId="51" applyNumberFormat="1" applyFont="1" applyBorder="1"/>
    <xf numFmtId="193" fontId="14" fillId="0" borderId="64" xfId="51" applyNumberFormat="1" applyFont="1" applyFill="1" applyBorder="1" applyAlignment="1">
      <alignment horizontal="center" vertical="center" wrapText="1"/>
    </xf>
    <xf numFmtId="193" fontId="14" fillId="0" borderId="48" xfId="51" applyNumberFormat="1" applyFont="1" applyFill="1" applyBorder="1" applyAlignment="1">
      <alignment horizontal="center" vertical="center" wrapText="1"/>
    </xf>
    <xf numFmtId="193" fontId="10" fillId="0" borderId="65" xfId="51" applyNumberFormat="1" applyFont="1" applyBorder="1"/>
    <xf numFmtId="194" fontId="34" fillId="0" borderId="0" xfId="51" applyNumberFormat="1" applyFont="1" applyBorder="1" applyAlignment="1">
      <alignment vertical="center"/>
    </xf>
    <xf numFmtId="174" fontId="14" fillId="0" borderId="46" xfId="51" applyNumberFormat="1" applyFont="1" applyFill="1" applyBorder="1" applyAlignment="1">
      <alignment vertical="center"/>
    </xf>
    <xf numFmtId="194" fontId="36" fillId="0" borderId="58" xfId="51" applyNumberFormat="1" applyFont="1" applyFill="1" applyBorder="1" applyAlignment="1">
      <alignment vertical="center"/>
    </xf>
    <xf numFmtId="194" fontId="14" fillId="0" borderId="59" xfId="51" applyNumberFormat="1" applyFont="1" applyFill="1" applyBorder="1" applyAlignment="1">
      <alignment vertical="center"/>
    </xf>
    <xf numFmtId="0" fontId="35" fillId="0" borderId="0" xfId="36" applyFont="1" applyFill="1" applyBorder="1" applyAlignment="1" applyProtection="1">
      <alignment horizontal="center" vertical="center" wrapText="1"/>
      <protection hidden="1"/>
    </xf>
    <xf numFmtId="195" fontId="0" fillId="0" borderId="0" xfId="51" applyNumberFormat="1" applyFont="1"/>
    <xf numFmtId="195" fontId="14" fillId="0" borderId="48" xfId="51" applyNumberFormat="1" applyFont="1" applyFill="1" applyBorder="1"/>
    <xf numFmtId="170" fontId="14" fillId="24" borderId="10" xfId="40" applyNumberFormat="1" applyFont="1" applyFill="1" applyBorder="1" applyAlignment="1" applyProtection="1">
      <alignment horizontal="center" vertical="center" wrapText="1"/>
      <protection hidden="1"/>
    </xf>
    <xf numFmtId="165" fontId="10" fillId="0" borderId="0" xfId="33" applyNumberFormat="1"/>
    <xf numFmtId="49" fontId="14" fillId="0" borderId="0" xfId="51" applyNumberFormat="1" applyFont="1" applyBorder="1" applyAlignment="1">
      <alignment horizontal="center" vertical="center" wrapText="1"/>
    </xf>
    <xf numFmtId="174" fontId="14" fillId="0" borderId="0" xfId="51" applyNumberFormat="1" applyFont="1" applyBorder="1" applyAlignment="1">
      <alignment horizontal="center"/>
    </xf>
    <xf numFmtId="174" fontId="14" fillId="0" borderId="0" xfId="51" applyNumberFormat="1" applyFont="1" applyBorder="1" applyAlignment="1">
      <alignment horizontal="center" wrapText="1"/>
    </xf>
    <xf numFmtId="0" fontId="51" fillId="24" borderId="0" xfId="101" applyFont="1" applyFill="1" applyBorder="1" applyAlignment="1">
      <alignment horizontal="center" wrapText="1"/>
    </xf>
    <xf numFmtId="0" fontId="44" fillId="24" borderId="25" xfId="101" applyFont="1" applyFill="1" applyBorder="1" applyAlignment="1">
      <alignment horizontal="center"/>
    </xf>
    <xf numFmtId="0" fontId="42" fillId="24" borderId="14" xfId="109" applyFont="1" applyFill="1" applyBorder="1" applyAlignment="1">
      <alignment horizontal="center"/>
    </xf>
    <xf numFmtId="0" fontId="42" fillId="0" borderId="14" xfId="36" applyFont="1" applyBorder="1" applyAlignment="1">
      <alignment horizontal="center"/>
    </xf>
    <xf numFmtId="37" fontId="42" fillId="24" borderId="14" xfId="37" applyFont="1" applyFill="1" applyBorder="1" applyAlignment="1" applyProtection="1">
      <alignment horizontal="center"/>
      <protection hidden="1"/>
    </xf>
    <xf numFmtId="49" fontId="43" fillId="24" borderId="15" xfId="54" applyNumberFormat="1" applyFont="1" applyFill="1" applyBorder="1" applyAlignment="1" applyProtection="1">
      <alignment horizontal="center" vertical="center" wrapText="1"/>
      <protection hidden="1"/>
    </xf>
    <xf numFmtId="49" fontId="43" fillId="24" borderId="18" xfId="54" applyNumberFormat="1" applyFont="1" applyFill="1" applyBorder="1" applyAlignment="1" applyProtection="1">
      <alignment horizontal="center" vertical="center" wrapText="1"/>
      <protection hidden="1"/>
    </xf>
    <xf numFmtId="37" fontId="42" fillId="24" borderId="0" xfId="37" applyFont="1" applyFill="1" applyAlignment="1" applyProtection="1">
      <alignment horizontal="center" vertical="center"/>
      <protection hidden="1"/>
    </xf>
    <xf numFmtId="37" fontId="77" fillId="24" borderId="0" xfId="37" applyFont="1" applyFill="1" applyAlignment="1" applyProtection="1">
      <alignment horizontal="center" vertical="center"/>
      <protection hidden="1"/>
    </xf>
    <xf numFmtId="37" fontId="14" fillId="24" borderId="15" xfId="37" applyFont="1" applyFill="1" applyBorder="1" applyAlignment="1" applyProtection="1">
      <alignment horizontal="center" vertical="center" wrapText="1"/>
      <protection hidden="1"/>
    </xf>
    <xf numFmtId="37" fontId="14" fillId="24" borderId="18" xfId="37" applyFont="1" applyFill="1" applyBorder="1" applyAlignment="1" applyProtection="1">
      <alignment horizontal="center" vertical="center" wrapText="1"/>
      <protection hidden="1"/>
    </xf>
    <xf numFmtId="49" fontId="46" fillId="24" borderId="18" xfId="54" applyNumberFormat="1" applyFont="1" applyFill="1" applyBorder="1" applyAlignment="1" applyProtection="1">
      <alignment horizontal="center" vertical="center" wrapText="1"/>
      <protection hidden="1"/>
    </xf>
    <xf numFmtId="49" fontId="43" fillId="24" borderId="16" xfId="54" applyNumberFormat="1" applyFont="1" applyFill="1" applyBorder="1" applyAlignment="1" applyProtection="1">
      <alignment horizontal="center" vertical="center" wrapText="1"/>
      <protection hidden="1"/>
    </xf>
    <xf numFmtId="49" fontId="43" fillId="24" borderId="17" xfId="54" applyNumberFormat="1" applyFont="1" applyFill="1" applyBorder="1" applyAlignment="1" applyProtection="1">
      <alignment horizontal="center" vertical="center" wrapText="1"/>
      <protection hidden="1"/>
    </xf>
    <xf numFmtId="49" fontId="43" fillId="24" borderId="11" xfId="54" applyNumberFormat="1" applyFont="1" applyFill="1" applyBorder="1" applyAlignment="1" applyProtection="1">
      <alignment horizontal="center" vertical="center" wrapText="1"/>
      <protection hidden="1"/>
    </xf>
    <xf numFmtId="49" fontId="43" fillId="24" borderId="19" xfId="54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3" applyFont="1" applyAlignment="1">
      <alignment horizontal="center" vertical="center"/>
    </xf>
    <xf numFmtId="174" fontId="14" fillId="0" borderId="0" xfId="51" applyNumberFormat="1" applyFont="1" applyAlignment="1">
      <alignment horizontal="center" vertical="center" wrapText="1"/>
    </xf>
    <xf numFmtId="174" fontId="14" fillId="0" borderId="0" xfId="51" applyNumberFormat="1" applyFont="1" applyAlignment="1">
      <alignment horizontal="center" wrapText="1"/>
    </xf>
    <xf numFmtId="49" fontId="14" fillId="0" borderId="47" xfId="51" applyNumberFormat="1" applyFont="1" applyBorder="1" applyAlignment="1">
      <alignment horizontal="center"/>
    </xf>
    <xf numFmtId="174" fontId="14" fillId="0" borderId="0" xfId="51" applyNumberFormat="1" applyFont="1" applyAlignment="1">
      <alignment horizontal="center"/>
    </xf>
  </cellXfs>
  <cellStyles count="4880">
    <cellStyle name="=C:\WINNT\SYSTEM32\COMMAND.COM" xfId="57" xr:uid="{00000000-0005-0000-0000-000000000000}"/>
    <cellStyle name="20% - Accent1" xfId="131" xr:uid="{00000000-0005-0000-0000-000001000000}"/>
    <cellStyle name="20% - Accent2" xfId="132" xr:uid="{00000000-0005-0000-0000-000002000000}"/>
    <cellStyle name="20% - Accent3" xfId="133" xr:uid="{00000000-0005-0000-0000-000003000000}"/>
    <cellStyle name="20% - Accent4" xfId="134" xr:uid="{00000000-0005-0000-0000-000004000000}"/>
    <cellStyle name="20% - Accent5" xfId="135" xr:uid="{00000000-0005-0000-0000-000005000000}"/>
    <cellStyle name="20% - Accent6" xfId="136" xr:uid="{00000000-0005-0000-0000-000006000000}"/>
    <cellStyle name="20% - Énfasis1" xfId="1" builtinId="30" customBuiltin="1"/>
    <cellStyle name="20% - Énfasis1 2" xfId="58" xr:uid="{00000000-0005-0000-0000-000008000000}"/>
    <cellStyle name="20% - Énfasis1 2 2" xfId="137" xr:uid="{00000000-0005-0000-0000-000009000000}"/>
    <cellStyle name="20% - Énfasis1 2 3" xfId="138" xr:uid="{00000000-0005-0000-0000-00000A000000}"/>
    <cellStyle name="20% - Énfasis1 3" xfId="139" xr:uid="{00000000-0005-0000-0000-00000B000000}"/>
    <cellStyle name="20% - Énfasis1 3 2" xfId="140" xr:uid="{00000000-0005-0000-0000-00000C000000}"/>
    <cellStyle name="20% - Énfasis1 4" xfId="141" xr:uid="{00000000-0005-0000-0000-00000D000000}"/>
    <cellStyle name="20% - Énfasis2" xfId="2" builtinId="34" customBuiltin="1"/>
    <cellStyle name="20% - Énfasis2 2" xfId="59" xr:uid="{00000000-0005-0000-0000-00000F000000}"/>
    <cellStyle name="20% - Énfasis2 2 2" xfId="142" xr:uid="{00000000-0005-0000-0000-000010000000}"/>
    <cellStyle name="20% - Énfasis2 2 3" xfId="143" xr:uid="{00000000-0005-0000-0000-000011000000}"/>
    <cellStyle name="20% - Énfasis2 3" xfId="144" xr:uid="{00000000-0005-0000-0000-000012000000}"/>
    <cellStyle name="20% - Énfasis2 3 2" xfId="145" xr:uid="{00000000-0005-0000-0000-000013000000}"/>
    <cellStyle name="20% - Énfasis2 4" xfId="146" xr:uid="{00000000-0005-0000-0000-000014000000}"/>
    <cellStyle name="20% - Énfasis3" xfId="3" builtinId="38" customBuiltin="1"/>
    <cellStyle name="20% - Énfasis3 2" xfId="60" xr:uid="{00000000-0005-0000-0000-000016000000}"/>
    <cellStyle name="20% - Énfasis3 2 2" xfId="147" xr:uid="{00000000-0005-0000-0000-000017000000}"/>
    <cellStyle name="20% - Énfasis3 2 3" xfId="148" xr:uid="{00000000-0005-0000-0000-000018000000}"/>
    <cellStyle name="20% - Énfasis3 3" xfId="149" xr:uid="{00000000-0005-0000-0000-000019000000}"/>
    <cellStyle name="20% - Énfasis3 3 2" xfId="150" xr:uid="{00000000-0005-0000-0000-00001A000000}"/>
    <cellStyle name="20% - Énfasis3 4" xfId="151" xr:uid="{00000000-0005-0000-0000-00001B000000}"/>
    <cellStyle name="20% - Énfasis4" xfId="4" builtinId="42" customBuiltin="1"/>
    <cellStyle name="20% - Énfasis4 2" xfId="61" xr:uid="{00000000-0005-0000-0000-00001D000000}"/>
    <cellStyle name="20% - Énfasis4 2 2" xfId="152" xr:uid="{00000000-0005-0000-0000-00001E000000}"/>
    <cellStyle name="20% - Énfasis4 2 3" xfId="153" xr:uid="{00000000-0005-0000-0000-00001F000000}"/>
    <cellStyle name="20% - Énfasis4 3" xfId="154" xr:uid="{00000000-0005-0000-0000-000020000000}"/>
    <cellStyle name="20% - Énfasis4 3 2" xfId="155" xr:uid="{00000000-0005-0000-0000-000021000000}"/>
    <cellStyle name="20% - Énfasis4 4" xfId="156" xr:uid="{00000000-0005-0000-0000-000022000000}"/>
    <cellStyle name="20% - Énfasis5" xfId="5" builtinId="46" customBuiltin="1"/>
    <cellStyle name="20% - Énfasis5 2" xfId="62" xr:uid="{00000000-0005-0000-0000-000024000000}"/>
    <cellStyle name="20% - Énfasis5 2 2" xfId="157" xr:uid="{00000000-0005-0000-0000-000025000000}"/>
    <cellStyle name="20% - Énfasis5 2 3" xfId="158" xr:uid="{00000000-0005-0000-0000-000026000000}"/>
    <cellStyle name="20% - Énfasis5 3" xfId="159" xr:uid="{00000000-0005-0000-0000-000027000000}"/>
    <cellStyle name="20% - Énfasis6" xfId="6" builtinId="50" customBuiltin="1"/>
    <cellStyle name="20% - Énfasis6 2" xfId="63" xr:uid="{00000000-0005-0000-0000-000029000000}"/>
    <cellStyle name="20% - Énfasis6 2 2" xfId="160" xr:uid="{00000000-0005-0000-0000-00002A000000}"/>
    <cellStyle name="20% - Énfasis6 2 3" xfId="161" xr:uid="{00000000-0005-0000-0000-00002B000000}"/>
    <cellStyle name="20% - Énfasis6 3" xfId="162" xr:uid="{00000000-0005-0000-0000-00002C000000}"/>
    <cellStyle name="40% - Accent1" xfId="163" xr:uid="{00000000-0005-0000-0000-00002D000000}"/>
    <cellStyle name="40% - Accent2" xfId="164" xr:uid="{00000000-0005-0000-0000-00002E000000}"/>
    <cellStyle name="40% - Accent3" xfId="165" xr:uid="{00000000-0005-0000-0000-00002F000000}"/>
    <cellStyle name="40% - Accent4" xfId="166" xr:uid="{00000000-0005-0000-0000-000030000000}"/>
    <cellStyle name="40% - Accent5" xfId="167" xr:uid="{00000000-0005-0000-0000-000031000000}"/>
    <cellStyle name="40% - Accent6" xfId="168" xr:uid="{00000000-0005-0000-0000-000032000000}"/>
    <cellStyle name="40% - Énfasis1" xfId="7" builtinId="31" customBuiltin="1"/>
    <cellStyle name="40% - Énfasis1 2" xfId="64" xr:uid="{00000000-0005-0000-0000-000034000000}"/>
    <cellStyle name="40% - Énfasis1 2 2" xfId="169" xr:uid="{00000000-0005-0000-0000-000035000000}"/>
    <cellStyle name="40% - Énfasis1 2 3" xfId="170" xr:uid="{00000000-0005-0000-0000-000036000000}"/>
    <cellStyle name="40% - Énfasis1 3" xfId="171" xr:uid="{00000000-0005-0000-0000-000037000000}"/>
    <cellStyle name="40% - Énfasis2" xfId="8" builtinId="35" customBuiltin="1"/>
    <cellStyle name="40% - Énfasis2 2" xfId="65" xr:uid="{00000000-0005-0000-0000-000039000000}"/>
    <cellStyle name="40% - Énfasis2 2 2" xfId="172" xr:uid="{00000000-0005-0000-0000-00003A000000}"/>
    <cellStyle name="40% - Énfasis2 2 3" xfId="173" xr:uid="{00000000-0005-0000-0000-00003B000000}"/>
    <cellStyle name="40% - Énfasis2 3" xfId="174" xr:uid="{00000000-0005-0000-0000-00003C000000}"/>
    <cellStyle name="40% - Énfasis3" xfId="9" builtinId="39" customBuiltin="1"/>
    <cellStyle name="40% - Énfasis3 2" xfId="66" xr:uid="{00000000-0005-0000-0000-00003E000000}"/>
    <cellStyle name="40% - Énfasis3 2 2" xfId="175" xr:uid="{00000000-0005-0000-0000-00003F000000}"/>
    <cellStyle name="40% - Énfasis3 2 3" xfId="176" xr:uid="{00000000-0005-0000-0000-000040000000}"/>
    <cellStyle name="40% - Énfasis3 3" xfId="177" xr:uid="{00000000-0005-0000-0000-000041000000}"/>
    <cellStyle name="40% - Énfasis3 3 2" xfId="178" xr:uid="{00000000-0005-0000-0000-000042000000}"/>
    <cellStyle name="40% - Énfasis3 4" xfId="179" xr:uid="{00000000-0005-0000-0000-000043000000}"/>
    <cellStyle name="40% - Énfasis4" xfId="10" builtinId="43" customBuiltin="1"/>
    <cellStyle name="40% - Énfasis4 2" xfId="67" xr:uid="{00000000-0005-0000-0000-000045000000}"/>
    <cellStyle name="40% - Énfasis4 2 2" xfId="180" xr:uid="{00000000-0005-0000-0000-000046000000}"/>
    <cellStyle name="40% - Énfasis4 2 3" xfId="181" xr:uid="{00000000-0005-0000-0000-000047000000}"/>
    <cellStyle name="40% - Énfasis4 3" xfId="182" xr:uid="{00000000-0005-0000-0000-000048000000}"/>
    <cellStyle name="40% - Énfasis5" xfId="11" builtinId="47" customBuiltin="1"/>
    <cellStyle name="40% - Énfasis5 2" xfId="68" xr:uid="{00000000-0005-0000-0000-00004A000000}"/>
    <cellStyle name="40% - Énfasis5 2 2" xfId="183" xr:uid="{00000000-0005-0000-0000-00004B000000}"/>
    <cellStyle name="40% - Énfasis5 2 3" xfId="184" xr:uid="{00000000-0005-0000-0000-00004C000000}"/>
    <cellStyle name="40% - Énfasis5 3" xfId="185" xr:uid="{00000000-0005-0000-0000-00004D000000}"/>
    <cellStyle name="40% - Énfasis6" xfId="12" builtinId="51" customBuiltin="1"/>
    <cellStyle name="40% - Énfasis6 2" xfId="69" xr:uid="{00000000-0005-0000-0000-00004F000000}"/>
    <cellStyle name="40% - Énfasis6 2 2" xfId="186" xr:uid="{00000000-0005-0000-0000-000050000000}"/>
    <cellStyle name="40% - Énfasis6 2 3" xfId="187" xr:uid="{00000000-0005-0000-0000-000051000000}"/>
    <cellStyle name="40% - Énfasis6 3" xfId="188" xr:uid="{00000000-0005-0000-0000-000052000000}"/>
    <cellStyle name="60% - Accent1" xfId="189" xr:uid="{00000000-0005-0000-0000-000053000000}"/>
    <cellStyle name="60% - Accent2" xfId="190" xr:uid="{00000000-0005-0000-0000-000054000000}"/>
    <cellStyle name="60% - Accent3" xfId="191" xr:uid="{00000000-0005-0000-0000-000055000000}"/>
    <cellStyle name="60% - Accent4" xfId="192" xr:uid="{00000000-0005-0000-0000-000056000000}"/>
    <cellStyle name="60% - Accent5" xfId="193" xr:uid="{00000000-0005-0000-0000-000057000000}"/>
    <cellStyle name="60% - Accent6" xfId="194" xr:uid="{00000000-0005-0000-0000-000058000000}"/>
    <cellStyle name="60% - Énfasis1" xfId="13" builtinId="32" customBuiltin="1"/>
    <cellStyle name="60% - Énfasis1 2" xfId="70" xr:uid="{00000000-0005-0000-0000-00005A000000}"/>
    <cellStyle name="60% - Énfasis1 2 2" xfId="195" xr:uid="{00000000-0005-0000-0000-00005B000000}"/>
    <cellStyle name="60% - Énfasis1 2 3" xfId="196" xr:uid="{00000000-0005-0000-0000-00005C000000}"/>
    <cellStyle name="60% - Énfasis1 3" xfId="197" xr:uid="{00000000-0005-0000-0000-00005D000000}"/>
    <cellStyle name="60% - Énfasis2" xfId="14" builtinId="36" customBuiltin="1"/>
    <cellStyle name="60% - Énfasis2 2" xfId="71" xr:uid="{00000000-0005-0000-0000-00005F000000}"/>
    <cellStyle name="60% - Énfasis2 2 2" xfId="198" xr:uid="{00000000-0005-0000-0000-000060000000}"/>
    <cellStyle name="60% - Énfasis2 2 3" xfId="199" xr:uid="{00000000-0005-0000-0000-000061000000}"/>
    <cellStyle name="60% - Énfasis2 3" xfId="200" xr:uid="{00000000-0005-0000-0000-000062000000}"/>
    <cellStyle name="60% - Énfasis3" xfId="15" builtinId="40" customBuiltin="1"/>
    <cellStyle name="60% - Énfasis3 2" xfId="72" xr:uid="{00000000-0005-0000-0000-000064000000}"/>
    <cellStyle name="60% - Énfasis3 2 2" xfId="201" xr:uid="{00000000-0005-0000-0000-000065000000}"/>
    <cellStyle name="60% - Énfasis3 2 3" xfId="202" xr:uid="{00000000-0005-0000-0000-000066000000}"/>
    <cellStyle name="60% - Énfasis3 3" xfId="203" xr:uid="{00000000-0005-0000-0000-000067000000}"/>
    <cellStyle name="60% - Énfasis3 3 2" xfId="204" xr:uid="{00000000-0005-0000-0000-000068000000}"/>
    <cellStyle name="60% - Énfasis3 4" xfId="205" xr:uid="{00000000-0005-0000-0000-000069000000}"/>
    <cellStyle name="60% - Énfasis4" xfId="16" builtinId="44" customBuiltin="1"/>
    <cellStyle name="60% - Énfasis4 2" xfId="73" xr:uid="{00000000-0005-0000-0000-00006B000000}"/>
    <cellStyle name="60% - Énfasis4 2 2" xfId="206" xr:uid="{00000000-0005-0000-0000-00006C000000}"/>
    <cellStyle name="60% - Énfasis4 2 3" xfId="207" xr:uid="{00000000-0005-0000-0000-00006D000000}"/>
    <cellStyle name="60% - Énfasis4 3" xfId="208" xr:uid="{00000000-0005-0000-0000-00006E000000}"/>
    <cellStyle name="60% - Énfasis4 3 2" xfId="209" xr:uid="{00000000-0005-0000-0000-00006F000000}"/>
    <cellStyle name="60% - Énfasis4 4" xfId="210" xr:uid="{00000000-0005-0000-0000-000070000000}"/>
    <cellStyle name="60% - Énfasis5" xfId="17" builtinId="48" customBuiltin="1"/>
    <cellStyle name="60% - Énfasis5 2" xfId="74" xr:uid="{00000000-0005-0000-0000-000072000000}"/>
    <cellStyle name="60% - Énfasis5 2 2" xfId="211" xr:uid="{00000000-0005-0000-0000-000073000000}"/>
    <cellStyle name="60% - Énfasis5 2 3" xfId="212" xr:uid="{00000000-0005-0000-0000-000074000000}"/>
    <cellStyle name="60% - Énfasis5 3" xfId="213" xr:uid="{00000000-0005-0000-0000-000075000000}"/>
    <cellStyle name="60% - Énfasis6" xfId="18" builtinId="52" customBuiltin="1"/>
    <cellStyle name="60% - Énfasis6 2" xfId="75" xr:uid="{00000000-0005-0000-0000-000077000000}"/>
    <cellStyle name="60% - Énfasis6 2 2" xfId="214" xr:uid="{00000000-0005-0000-0000-000078000000}"/>
    <cellStyle name="60% - Énfasis6 2 3" xfId="215" xr:uid="{00000000-0005-0000-0000-000079000000}"/>
    <cellStyle name="60% - Énfasis6 3" xfId="216" xr:uid="{00000000-0005-0000-0000-00007A000000}"/>
    <cellStyle name="60% - Énfasis6 3 2" xfId="217" xr:uid="{00000000-0005-0000-0000-00007B000000}"/>
    <cellStyle name="60% - Énfasis6 4" xfId="218" xr:uid="{00000000-0005-0000-0000-00007C000000}"/>
    <cellStyle name="Accent1" xfId="219" xr:uid="{00000000-0005-0000-0000-00007D000000}"/>
    <cellStyle name="Accent2" xfId="220" xr:uid="{00000000-0005-0000-0000-00007E000000}"/>
    <cellStyle name="Accent3" xfId="221" xr:uid="{00000000-0005-0000-0000-00007F000000}"/>
    <cellStyle name="Accent4" xfId="222" xr:uid="{00000000-0005-0000-0000-000080000000}"/>
    <cellStyle name="Accent5" xfId="223" xr:uid="{00000000-0005-0000-0000-000081000000}"/>
    <cellStyle name="Accent6" xfId="224" xr:uid="{00000000-0005-0000-0000-000082000000}"/>
    <cellStyle name="Bad" xfId="225" xr:uid="{00000000-0005-0000-0000-000083000000}"/>
    <cellStyle name="Buena 2" xfId="76" xr:uid="{00000000-0005-0000-0000-000084000000}"/>
    <cellStyle name="Buena 2 2" xfId="226" xr:uid="{00000000-0005-0000-0000-000085000000}"/>
    <cellStyle name="Buena 2 3" xfId="227" xr:uid="{00000000-0005-0000-0000-000086000000}"/>
    <cellStyle name="Buena 3" xfId="228" xr:uid="{00000000-0005-0000-0000-000087000000}"/>
    <cellStyle name="Bueno" xfId="19" builtinId="26" customBuiltin="1"/>
    <cellStyle name="Calculation" xfId="229" xr:uid="{00000000-0005-0000-0000-000089000000}"/>
    <cellStyle name="Cálculo" xfId="20" builtinId="22" customBuiltin="1"/>
    <cellStyle name="Cálculo 2" xfId="77" xr:uid="{00000000-0005-0000-0000-00008B000000}"/>
    <cellStyle name="Cálculo 2 2" xfId="230" xr:uid="{00000000-0005-0000-0000-00008C000000}"/>
    <cellStyle name="Cálculo 2 2 2" xfId="231" xr:uid="{00000000-0005-0000-0000-00008D000000}"/>
    <cellStyle name="Cálculo 2 2 2 2" xfId="232" xr:uid="{00000000-0005-0000-0000-00008E000000}"/>
    <cellStyle name="Cálculo 2 2 2 2 2" xfId="233" xr:uid="{00000000-0005-0000-0000-00008F000000}"/>
    <cellStyle name="Cálculo 2 2 2 2 3" xfId="234" xr:uid="{00000000-0005-0000-0000-000090000000}"/>
    <cellStyle name="Cálculo 2 2 2 2 4" xfId="235" xr:uid="{00000000-0005-0000-0000-000091000000}"/>
    <cellStyle name="Cálculo 2 2 2 2 5" xfId="236" xr:uid="{00000000-0005-0000-0000-000092000000}"/>
    <cellStyle name="Cálculo 2 2 2 2 6" xfId="237" xr:uid="{00000000-0005-0000-0000-000093000000}"/>
    <cellStyle name="Cálculo 2 2 2 2 7" xfId="238" xr:uid="{00000000-0005-0000-0000-000094000000}"/>
    <cellStyle name="Cálculo 2 2 3" xfId="239" xr:uid="{00000000-0005-0000-0000-000095000000}"/>
    <cellStyle name="Cálculo 2 2 3 2" xfId="240" xr:uid="{00000000-0005-0000-0000-000096000000}"/>
    <cellStyle name="Cálculo 2 2 3 2 2" xfId="241" xr:uid="{00000000-0005-0000-0000-000097000000}"/>
    <cellStyle name="Cálculo 2 2 3 2 3" xfId="242" xr:uid="{00000000-0005-0000-0000-000098000000}"/>
    <cellStyle name="Cálculo 2 2 3 2 4" xfId="243" xr:uid="{00000000-0005-0000-0000-000099000000}"/>
    <cellStyle name="Cálculo 2 2 3 2 5" xfId="244" xr:uid="{00000000-0005-0000-0000-00009A000000}"/>
    <cellStyle name="Cálculo 2 2 3 2 6" xfId="245" xr:uid="{00000000-0005-0000-0000-00009B000000}"/>
    <cellStyle name="Cálculo 2 2 3 2 7" xfId="246" xr:uid="{00000000-0005-0000-0000-00009C000000}"/>
    <cellStyle name="Cálculo 2 2 4" xfId="247" xr:uid="{00000000-0005-0000-0000-00009D000000}"/>
    <cellStyle name="Cálculo 2 2 4 2" xfId="248" xr:uid="{00000000-0005-0000-0000-00009E000000}"/>
    <cellStyle name="Cálculo 2 2 4 2 2" xfId="249" xr:uid="{00000000-0005-0000-0000-00009F000000}"/>
    <cellStyle name="Cálculo 2 2 4 2 3" xfId="250" xr:uid="{00000000-0005-0000-0000-0000A0000000}"/>
    <cellStyle name="Cálculo 2 2 4 2 4" xfId="251" xr:uid="{00000000-0005-0000-0000-0000A1000000}"/>
    <cellStyle name="Cálculo 2 2 4 2 5" xfId="252" xr:uid="{00000000-0005-0000-0000-0000A2000000}"/>
    <cellStyle name="Cálculo 2 2 4 2 6" xfId="253" xr:uid="{00000000-0005-0000-0000-0000A3000000}"/>
    <cellStyle name="Cálculo 2 2 4 2 7" xfId="254" xr:uid="{00000000-0005-0000-0000-0000A4000000}"/>
    <cellStyle name="Cálculo 2 2 5" xfId="255" xr:uid="{00000000-0005-0000-0000-0000A5000000}"/>
    <cellStyle name="Cálculo 2 2 5 2" xfId="256" xr:uid="{00000000-0005-0000-0000-0000A6000000}"/>
    <cellStyle name="Cálculo 2 2 5 3" xfId="257" xr:uid="{00000000-0005-0000-0000-0000A7000000}"/>
    <cellStyle name="Cálculo 2 2 5 4" xfId="258" xr:uid="{00000000-0005-0000-0000-0000A8000000}"/>
    <cellStyle name="Cálculo 2 2 5 5" xfId="259" xr:uid="{00000000-0005-0000-0000-0000A9000000}"/>
    <cellStyle name="Cálculo 2 2 5 6" xfId="260" xr:uid="{00000000-0005-0000-0000-0000AA000000}"/>
    <cellStyle name="Cálculo 2 2 5 7" xfId="261" xr:uid="{00000000-0005-0000-0000-0000AB000000}"/>
    <cellStyle name="Cálculo 2 3" xfId="262" xr:uid="{00000000-0005-0000-0000-0000AC000000}"/>
    <cellStyle name="Cálculo 2 3 2" xfId="263" xr:uid="{00000000-0005-0000-0000-0000AD000000}"/>
    <cellStyle name="Cálculo 2 3 2 2" xfId="264" xr:uid="{00000000-0005-0000-0000-0000AE000000}"/>
    <cellStyle name="Cálculo 2 3 2 2 2" xfId="265" xr:uid="{00000000-0005-0000-0000-0000AF000000}"/>
    <cellStyle name="Cálculo 2 3 2 2 3" xfId="266" xr:uid="{00000000-0005-0000-0000-0000B0000000}"/>
    <cellStyle name="Cálculo 2 3 2 2 4" xfId="267" xr:uid="{00000000-0005-0000-0000-0000B1000000}"/>
    <cellStyle name="Cálculo 2 3 2 2 5" xfId="268" xr:uid="{00000000-0005-0000-0000-0000B2000000}"/>
    <cellStyle name="Cálculo 2 3 2 2 6" xfId="269" xr:uid="{00000000-0005-0000-0000-0000B3000000}"/>
    <cellStyle name="Cálculo 2 3 2 2 7" xfId="270" xr:uid="{00000000-0005-0000-0000-0000B4000000}"/>
    <cellStyle name="Cálculo 2 3 3" xfId="271" xr:uid="{00000000-0005-0000-0000-0000B5000000}"/>
    <cellStyle name="Cálculo 2 3 3 2" xfId="272" xr:uid="{00000000-0005-0000-0000-0000B6000000}"/>
    <cellStyle name="Cálculo 2 3 3 2 2" xfId="273" xr:uid="{00000000-0005-0000-0000-0000B7000000}"/>
    <cellStyle name="Cálculo 2 3 3 2 3" xfId="274" xr:uid="{00000000-0005-0000-0000-0000B8000000}"/>
    <cellStyle name="Cálculo 2 3 3 2 4" xfId="275" xr:uid="{00000000-0005-0000-0000-0000B9000000}"/>
    <cellStyle name="Cálculo 2 3 3 2 5" xfId="276" xr:uid="{00000000-0005-0000-0000-0000BA000000}"/>
    <cellStyle name="Cálculo 2 3 3 2 6" xfId="277" xr:uid="{00000000-0005-0000-0000-0000BB000000}"/>
    <cellStyle name="Cálculo 2 3 3 2 7" xfId="278" xr:uid="{00000000-0005-0000-0000-0000BC000000}"/>
    <cellStyle name="Cálculo 2 3 4" xfId="279" xr:uid="{00000000-0005-0000-0000-0000BD000000}"/>
    <cellStyle name="Cálculo 2 3 4 2" xfId="280" xr:uid="{00000000-0005-0000-0000-0000BE000000}"/>
    <cellStyle name="Cálculo 2 3 4 2 2" xfId="281" xr:uid="{00000000-0005-0000-0000-0000BF000000}"/>
    <cellStyle name="Cálculo 2 3 4 2 3" xfId="282" xr:uid="{00000000-0005-0000-0000-0000C0000000}"/>
    <cellStyle name="Cálculo 2 3 4 2 4" xfId="283" xr:uid="{00000000-0005-0000-0000-0000C1000000}"/>
    <cellStyle name="Cálculo 2 3 4 2 5" xfId="284" xr:uid="{00000000-0005-0000-0000-0000C2000000}"/>
    <cellStyle name="Cálculo 2 3 4 2 6" xfId="285" xr:uid="{00000000-0005-0000-0000-0000C3000000}"/>
    <cellStyle name="Cálculo 2 3 4 2 7" xfId="286" xr:uid="{00000000-0005-0000-0000-0000C4000000}"/>
    <cellStyle name="Cálculo 2 3 5" xfId="287" xr:uid="{00000000-0005-0000-0000-0000C5000000}"/>
    <cellStyle name="Cálculo 2 3 5 2" xfId="288" xr:uid="{00000000-0005-0000-0000-0000C6000000}"/>
    <cellStyle name="Cálculo 2 3 5 3" xfId="289" xr:uid="{00000000-0005-0000-0000-0000C7000000}"/>
    <cellStyle name="Cálculo 2 3 5 4" xfId="290" xr:uid="{00000000-0005-0000-0000-0000C8000000}"/>
    <cellStyle name="Cálculo 2 3 5 5" xfId="291" xr:uid="{00000000-0005-0000-0000-0000C9000000}"/>
    <cellStyle name="Cálculo 2 3 5 6" xfId="292" xr:uid="{00000000-0005-0000-0000-0000CA000000}"/>
    <cellStyle name="Cálculo 2 3 5 7" xfId="293" xr:uid="{00000000-0005-0000-0000-0000CB000000}"/>
    <cellStyle name="Cálculo 2 4" xfId="294" xr:uid="{00000000-0005-0000-0000-0000CC000000}"/>
    <cellStyle name="Cálculo 2 4 2" xfId="295" xr:uid="{00000000-0005-0000-0000-0000CD000000}"/>
    <cellStyle name="Cálculo 2 4 2 2" xfId="296" xr:uid="{00000000-0005-0000-0000-0000CE000000}"/>
    <cellStyle name="Cálculo 2 4 2 2 2" xfId="297" xr:uid="{00000000-0005-0000-0000-0000CF000000}"/>
    <cellStyle name="Cálculo 2 4 2 2 3" xfId="298" xr:uid="{00000000-0005-0000-0000-0000D0000000}"/>
    <cellStyle name="Cálculo 2 4 2 2 4" xfId="299" xr:uid="{00000000-0005-0000-0000-0000D1000000}"/>
    <cellStyle name="Cálculo 2 4 2 2 5" xfId="300" xr:uid="{00000000-0005-0000-0000-0000D2000000}"/>
    <cellStyle name="Cálculo 2 4 2 2 6" xfId="301" xr:uid="{00000000-0005-0000-0000-0000D3000000}"/>
    <cellStyle name="Cálculo 2 4 2 2 7" xfId="302" xr:uid="{00000000-0005-0000-0000-0000D4000000}"/>
    <cellStyle name="Cálculo 2 4 3" xfId="303" xr:uid="{00000000-0005-0000-0000-0000D5000000}"/>
    <cellStyle name="Cálculo 2 4 3 2" xfId="304" xr:uid="{00000000-0005-0000-0000-0000D6000000}"/>
    <cellStyle name="Cálculo 2 4 3 2 2" xfId="305" xr:uid="{00000000-0005-0000-0000-0000D7000000}"/>
    <cellStyle name="Cálculo 2 4 3 2 3" xfId="306" xr:uid="{00000000-0005-0000-0000-0000D8000000}"/>
    <cellStyle name="Cálculo 2 4 3 2 4" xfId="307" xr:uid="{00000000-0005-0000-0000-0000D9000000}"/>
    <cellStyle name="Cálculo 2 4 3 2 5" xfId="308" xr:uid="{00000000-0005-0000-0000-0000DA000000}"/>
    <cellStyle name="Cálculo 2 4 3 2 6" xfId="309" xr:uid="{00000000-0005-0000-0000-0000DB000000}"/>
    <cellStyle name="Cálculo 2 4 3 2 7" xfId="310" xr:uid="{00000000-0005-0000-0000-0000DC000000}"/>
    <cellStyle name="Cálculo 2 4 4" xfId="311" xr:uid="{00000000-0005-0000-0000-0000DD000000}"/>
    <cellStyle name="Cálculo 2 4 4 2" xfId="312" xr:uid="{00000000-0005-0000-0000-0000DE000000}"/>
    <cellStyle name="Cálculo 2 4 4 2 2" xfId="313" xr:uid="{00000000-0005-0000-0000-0000DF000000}"/>
    <cellStyle name="Cálculo 2 4 4 2 3" xfId="314" xr:uid="{00000000-0005-0000-0000-0000E0000000}"/>
    <cellStyle name="Cálculo 2 4 4 2 4" xfId="315" xr:uid="{00000000-0005-0000-0000-0000E1000000}"/>
    <cellStyle name="Cálculo 2 4 4 2 5" xfId="316" xr:uid="{00000000-0005-0000-0000-0000E2000000}"/>
    <cellStyle name="Cálculo 2 4 4 2 6" xfId="317" xr:uid="{00000000-0005-0000-0000-0000E3000000}"/>
    <cellStyle name="Cálculo 2 4 4 2 7" xfId="318" xr:uid="{00000000-0005-0000-0000-0000E4000000}"/>
    <cellStyle name="Cálculo 2 4 5" xfId="319" xr:uid="{00000000-0005-0000-0000-0000E5000000}"/>
    <cellStyle name="Cálculo 2 4 5 2" xfId="320" xr:uid="{00000000-0005-0000-0000-0000E6000000}"/>
    <cellStyle name="Cálculo 2 4 5 3" xfId="321" xr:uid="{00000000-0005-0000-0000-0000E7000000}"/>
    <cellStyle name="Cálculo 2 4 5 4" xfId="322" xr:uid="{00000000-0005-0000-0000-0000E8000000}"/>
    <cellStyle name="Cálculo 2 4 5 5" xfId="323" xr:uid="{00000000-0005-0000-0000-0000E9000000}"/>
    <cellStyle name="Cálculo 2 4 5 6" xfId="324" xr:uid="{00000000-0005-0000-0000-0000EA000000}"/>
    <cellStyle name="Cálculo 2 4 5 7" xfId="325" xr:uid="{00000000-0005-0000-0000-0000EB000000}"/>
    <cellStyle name="Cálculo 2 5" xfId="326" xr:uid="{00000000-0005-0000-0000-0000EC000000}"/>
    <cellStyle name="Cálculo 2 5 2" xfId="327" xr:uid="{00000000-0005-0000-0000-0000ED000000}"/>
    <cellStyle name="Cálculo 2 5 2 2" xfId="328" xr:uid="{00000000-0005-0000-0000-0000EE000000}"/>
    <cellStyle name="Cálculo 2 5 2 2 2" xfId="329" xr:uid="{00000000-0005-0000-0000-0000EF000000}"/>
    <cellStyle name="Cálculo 2 5 2 2 3" xfId="330" xr:uid="{00000000-0005-0000-0000-0000F0000000}"/>
    <cellStyle name="Cálculo 2 5 2 2 4" xfId="331" xr:uid="{00000000-0005-0000-0000-0000F1000000}"/>
    <cellStyle name="Cálculo 2 5 2 2 5" xfId="332" xr:uid="{00000000-0005-0000-0000-0000F2000000}"/>
    <cellStyle name="Cálculo 2 5 2 2 6" xfId="333" xr:uid="{00000000-0005-0000-0000-0000F3000000}"/>
    <cellStyle name="Cálculo 2 5 2 2 7" xfId="334" xr:uid="{00000000-0005-0000-0000-0000F4000000}"/>
    <cellStyle name="Cálculo 2 5 3" xfId="335" xr:uid="{00000000-0005-0000-0000-0000F5000000}"/>
    <cellStyle name="Cálculo 2 5 3 2" xfId="336" xr:uid="{00000000-0005-0000-0000-0000F6000000}"/>
    <cellStyle name="Cálculo 2 5 3 2 2" xfId="337" xr:uid="{00000000-0005-0000-0000-0000F7000000}"/>
    <cellStyle name="Cálculo 2 5 3 2 3" xfId="338" xr:uid="{00000000-0005-0000-0000-0000F8000000}"/>
    <cellStyle name="Cálculo 2 5 3 2 4" xfId="339" xr:uid="{00000000-0005-0000-0000-0000F9000000}"/>
    <cellStyle name="Cálculo 2 5 3 2 5" xfId="340" xr:uid="{00000000-0005-0000-0000-0000FA000000}"/>
    <cellStyle name="Cálculo 2 5 3 2 6" xfId="341" xr:uid="{00000000-0005-0000-0000-0000FB000000}"/>
    <cellStyle name="Cálculo 2 5 3 2 7" xfId="342" xr:uid="{00000000-0005-0000-0000-0000FC000000}"/>
    <cellStyle name="Cálculo 2 5 4" xfId="343" xr:uid="{00000000-0005-0000-0000-0000FD000000}"/>
    <cellStyle name="Cálculo 2 5 4 2" xfId="344" xr:uid="{00000000-0005-0000-0000-0000FE000000}"/>
    <cellStyle name="Cálculo 2 5 4 2 2" xfId="345" xr:uid="{00000000-0005-0000-0000-0000FF000000}"/>
    <cellStyle name="Cálculo 2 5 4 2 3" xfId="346" xr:uid="{00000000-0005-0000-0000-000000010000}"/>
    <cellStyle name="Cálculo 2 5 4 2 4" xfId="347" xr:uid="{00000000-0005-0000-0000-000001010000}"/>
    <cellStyle name="Cálculo 2 5 4 2 5" xfId="348" xr:uid="{00000000-0005-0000-0000-000002010000}"/>
    <cellStyle name="Cálculo 2 5 4 2 6" xfId="349" xr:uid="{00000000-0005-0000-0000-000003010000}"/>
    <cellStyle name="Cálculo 2 5 4 2 7" xfId="350" xr:uid="{00000000-0005-0000-0000-000004010000}"/>
    <cellStyle name="Cálculo 2 5 5" xfId="351" xr:uid="{00000000-0005-0000-0000-000005010000}"/>
    <cellStyle name="Cálculo 2 5 5 2" xfId="352" xr:uid="{00000000-0005-0000-0000-000006010000}"/>
    <cellStyle name="Cálculo 2 5 5 3" xfId="353" xr:uid="{00000000-0005-0000-0000-000007010000}"/>
    <cellStyle name="Cálculo 2 5 5 4" xfId="354" xr:uid="{00000000-0005-0000-0000-000008010000}"/>
    <cellStyle name="Cálculo 2 5 5 5" xfId="355" xr:uid="{00000000-0005-0000-0000-000009010000}"/>
    <cellStyle name="Cálculo 2 5 5 6" xfId="356" xr:uid="{00000000-0005-0000-0000-00000A010000}"/>
    <cellStyle name="Cálculo 2 5 5 7" xfId="357" xr:uid="{00000000-0005-0000-0000-00000B010000}"/>
    <cellStyle name="Cálculo 2 6" xfId="358" xr:uid="{00000000-0005-0000-0000-00000C010000}"/>
    <cellStyle name="Cálculo 2 6 2" xfId="359" xr:uid="{00000000-0005-0000-0000-00000D010000}"/>
    <cellStyle name="Cálculo 2 6 2 2" xfId="360" xr:uid="{00000000-0005-0000-0000-00000E010000}"/>
    <cellStyle name="Cálculo 2 6 2 2 2" xfId="361" xr:uid="{00000000-0005-0000-0000-00000F010000}"/>
    <cellStyle name="Cálculo 2 6 2 2 3" xfId="362" xr:uid="{00000000-0005-0000-0000-000010010000}"/>
    <cellStyle name="Cálculo 2 6 2 2 4" xfId="363" xr:uid="{00000000-0005-0000-0000-000011010000}"/>
    <cellStyle name="Cálculo 2 6 2 2 5" xfId="364" xr:uid="{00000000-0005-0000-0000-000012010000}"/>
    <cellStyle name="Cálculo 2 6 2 2 6" xfId="365" xr:uid="{00000000-0005-0000-0000-000013010000}"/>
    <cellStyle name="Cálculo 2 6 2 2 7" xfId="366" xr:uid="{00000000-0005-0000-0000-000014010000}"/>
    <cellStyle name="Cálculo 2 6 3" xfId="367" xr:uid="{00000000-0005-0000-0000-000015010000}"/>
    <cellStyle name="Cálculo 2 6 3 2" xfId="368" xr:uid="{00000000-0005-0000-0000-000016010000}"/>
    <cellStyle name="Cálculo 2 6 3 2 2" xfId="369" xr:uid="{00000000-0005-0000-0000-000017010000}"/>
    <cellStyle name="Cálculo 2 6 3 2 3" xfId="370" xr:uid="{00000000-0005-0000-0000-000018010000}"/>
    <cellStyle name="Cálculo 2 6 3 2 4" xfId="371" xr:uid="{00000000-0005-0000-0000-000019010000}"/>
    <cellStyle name="Cálculo 2 6 3 2 5" xfId="372" xr:uid="{00000000-0005-0000-0000-00001A010000}"/>
    <cellStyle name="Cálculo 2 6 3 2 6" xfId="373" xr:uid="{00000000-0005-0000-0000-00001B010000}"/>
    <cellStyle name="Cálculo 2 6 3 2 7" xfId="374" xr:uid="{00000000-0005-0000-0000-00001C010000}"/>
    <cellStyle name="Cálculo 2 6 4" xfId="375" xr:uid="{00000000-0005-0000-0000-00001D010000}"/>
    <cellStyle name="Cálculo 2 6 4 2" xfId="376" xr:uid="{00000000-0005-0000-0000-00001E010000}"/>
    <cellStyle name="Cálculo 2 6 4 2 2" xfId="377" xr:uid="{00000000-0005-0000-0000-00001F010000}"/>
    <cellStyle name="Cálculo 2 6 4 2 3" xfId="378" xr:uid="{00000000-0005-0000-0000-000020010000}"/>
    <cellStyle name="Cálculo 2 6 4 2 4" xfId="379" xr:uid="{00000000-0005-0000-0000-000021010000}"/>
    <cellStyle name="Cálculo 2 6 4 2 5" xfId="380" xr:uid="{00000000-0005-0000-0000-000022010000}"/>
    <cellStyle name="Cálculo 2 6 4 2 6" xfId="381" xr:uid="{00000000-0005-0000-0000-000023010000}"/>
    <cellStyle name="Cálculo 2 6 4 2 7" xfId="382" xr:uid="{00000000-0005-0000-0000-000024010000}"/>
    <cellStyle name="Cálculo 2 6 5" xfId="383" xr:uid="{00000000-0005-0000-0000-000025010000}"/>
    <cellStyle name="Cálculo 2 6 5 2" xfId="384" xr:uid="{00000000-0005-0000-0000-000026010000}"/>
    <cellStyle name="Cálculo 2 6 5 3" xfId="385" xr:uid="{00000000-0005-0000-0000-000027010000}"/>
    <cellStyle name="Cálculo 2 6 5 4" xfId="386" xr:uid="{00000000-0005-0000-0000-000028010000}"/>
    <cellStyle name="Cálculo 2 6 5 5" xfId="387" xr:uid="{00000000-0005-0000-0000-000029010000}"/>
    <cellStyle name="Cálculo 2 6 5 6" xfId="388" xr:uid="{00000000-0005-0000-0000-00002A010000}"/>
    <cellStyle name="Cálculo 2 6 5 7" xfId="389" xr:uid="{00000000-0005-0000-0000-00002B010000}"/>
    <cellStyle name="Cálculo 2 7" xfId="390" xr:uid="{00000000-0005-0000-0000-00002C010000}"/>
    <cellStyle name="Cálculo 3" xfId="391" xr:uid="{00000000-0005-0000-0000-00002D010000}"/>
    <cellStyle name="Cálculo 3 10" xfId="392" xr:uid="{00000000-0005-0000-0000-00002E010000}"/>
    <cellStyle name="Cálculo 3 10 2" xfId="393" xr:uid="{00000000-0005-0000-0000-00002F010000}"/>
    <cellStyle name="Cálculo 3 10 2 2" xfId="394" xr:uid="{00000000-0005-0000-0000-000030010000}"/>
    <cellStyle name="Cálculo 3 10 2 3" xfId="395" xr:uid="{00000000-0005-0000-0000-000031010000}"/>
    <cellStyle name="Cálculo 3 10 2 4" xfId="396" xr:uid="{00000000-0005-0000-0000-000032010000}"/>
    <cellStyle name="Cálculo 3 10 2 5" xfId="397" xr:uid="{00000000-0005-0000-0000-000033010000}"/>
    <cellStyle name="Cálculo 3 10 2 6" xfId="398" xr:uid="{00000000-0005-0000-0000-000034010000}"/>
    <cellStyle name="Cálculo 3 10 2 7" xfId="399" xr:uid="{00000000-0005-0000-0000-000035010000}"/>
    <cellStyle name="Cálculo 3 11" xfId="400" xr:uid="{00000000-0005-0000-0000-000036010000}"/>
    <cellStyle name="Cálculo 3 11 2" xfId="401" xr:uid="{00000000-0005-0000-0000-000037010000}"/>
    <cellStyle name="Cálculo 3 11 2 2" xfId="402" xr:uid="{00000000-0005-0000-0000-000038010000}"/>
    <cellStyle name="Cálculo 3 11 2 3" xfId="403" xr:uid="{00000000-0005-0000-0000-000039010000}"/>
    <cellStyle name="Cálculo 3 11 2 4" xfId="404" xr:uid="{00000000-0005-0000-0000-00003A010000}"/>
    <cellStyle name="Cálculo 3 11 2 5" xfId="405" xr:uid="{00000000-0005-0000-0000-00003B010000}"/>
    <cellStyle name="Cálculo 3 11 2 6" xfId="406" xr:uid="{00000000-0005-0000-0000-00003C010000}"/>
    <cellStyle name="Cálculo 3 11 2 7" xfId="407" xr:uid="{00000000-0005-0000-0000-00003D010000}"/>
    <cellStyle name="Cálculo 3 12" xfId="408" xr:uid="{00000000-0005-0000-0000-00003E010000}"/>
    <cellStyle name="Cálculo 3 12 2" xfId="409" xr:uid="{00000000-0005-0000-0000-00003F010000}"/>
    <cellStyle name="Cálculo 3 12 3" xfId="410" xr:uid="{00000000-0005-0000-0000-000040010000}"/>
    <cellStyle name="Cálculo 3 12 4" xfId="411" xr:uid="{00000000-0005-0000-0000-000041010000}"/>
    <cellStyle name="Cálculo 3 12 5" xfId="412" xr:uid="{00000000-0005-0000-0000-000042010000}"/>
    <cellStyle name="Cálculo 3 12 6" xfId="413" xr:uid="{00000000-0005-0000-0000-000043010000}"/>
    <cellStyle name="Cálculo 3 12 7" xfId="414" xr:uid="{00000000-0005-0000-0000-000044010000}"/>
    <cellStyle name="Cálculo 3 2" xfId="415" xr:uid="{00000000-0005-0000-0000-000045010000}"/>
    <cellStyle name="Cálculo 3 2 2" xfId="416" xr:uid="{00000000-0005-0000-0000-000046010000}"/>
    <cellStyle name="Cálculo 3 2 2 2" xfId="417" xr:uid="{00000000-0005-0000-0000-000047010000}"/>
    <cellStyle name="Cálculo 3 2 2 2 2" xfId="418" xr:uid="{00000000-0005-0000-0000-000048010000}"/>
    <cellStyle name="Cálculo 3 2 2 2 3" xfId="419" xr:uid="{00000000-0005-0000-0000-000049010000}"/>
    <cellStyle name="Cálculo 3 2 2 2 4" xfId="420" xr:uid="{00000000-0005-0000-0000-00004A010000}"/>
    <cellStyle name="Cálculo 3 2 2 2 5" xfId="421" xr:uid="{00000000-0005-0000-0000-00004B010000}"/>
    <cellStyle name="Cálculo 3 2 2 2 6" xfId="422" xr:uid="{00000000-0005-0000-0000-00004C010000}"/>
    <cellStyle name="Cálculo 3 2 2 2 7" xfId="423" xr:uid="{00000000-0005-0000-0000-00004D010000}"/>
    <cellStyle name="Cálculo 3 2 3" xfId="424" xr:uid="{00000000-0005-0000-0000-00004E010000}"/>
    <cellStyle name="Cálculo 3 2 3 2" xfId="425" xr:uid="{00000000-0005-0000-0000-00004F010000}"/>
    <cellStyle name="Cálculo 3 2 3 2 2" xfId="426" xr:uid="{00000000-0005-0000-0000-000050010000}"/>
    <cellStyle name="Cálculo 3 2 3 2 3" xfId="427" xr:uid="{00000000-0005-0000-0000-000051010000}"/>
    <cellStyle name="Cálculo 3 2 3 2 4" xfId="428" xr:uid="{00000000-0005-0000-0000-000052010000}"/>
    <cellStyle name="Cálculo 3 2 3 2 5" xfId="429" xr:uid="{00000000-0005-0000-0000-000053010000}"/>
    <cellStyle name="Cálculo 3 2 3 2 6" xfId="430" xr:uid="{00000000-0005-0000-0000-000054010000}"/>
    <cellStyle name="Cálculo 3 2 3 2 7" xfId="431" xr:uid="{00000000-0005-0000-0000-000055010000}"/>
    <cellStyle name="Cálculo 3 2 4" xfId="432" xr:uid="{00000000-0005-0000-0000-000056010000}"/>
    <cellStyle name="Cálculo 3 2 4 2" xfId="433" xr:uid="{00000000-0005-0000-0000-000057010000}"/>
    <cellStyle name="Cálculo 3 2 4 2 2" xfId="434" xr:uid="{00000000-0005-0000-0000-000058010000}"/>
    <cellStyle name="Cálculo 3 2 4 2 3" xfId="435" xr:uid="{00000000-0005-0000-0000-000059010000}"/>
    <cellStyle name="Cálculo 3 2 4 2 4" xfId="436" xr:uid="{00000000-0005-0000-0000-00005A010000}"/>
    <cellStyle name="Cálculo 3 2 4 2 5" xfId="437" xr:uid="{00000000-0005-0000-0000-00005B010000}"/>
    <cellStyle name="Cálculo 3 2 4 2 6" xfId="438" xr:uid="{00000000-0005-0000-0000-00005C010000}"/>
    <cellStyle name="Cálculo 3 2 4 2 7" xfId="439" xr:uid="{00000000-0005-0000-0000-00005D010000}"/>
    <cellStyle name="Cálculo 3 2 5" xfId="440" xr:uid="{00000000-0005-0000-0000-00005E010000}"/>
    <cellStyle name="Cálculo 3 2 5 2" xfId="441" xr:uid="{00000000-0005-0000-0000-00005F010000}"/>
    <cellStyle name="Cálculo 3 2 5 3" xfId="442" xr:uid="{00000000-0005-0000-0000-000060010000}"/>
    <cellStyle name="Cálculo 3 2 5 4" xfId="443" xr:uid="{00000000-0005-0000-0000-000061010000}"/>
    <cellStyle name="Cálculo 3 2 5 5" xfId="444" xr:uid="{00000000-0005-0000-0000-000062010000}"/>
    <cellStyle name="Cálculo 3 2 5 6" xfId="445" xr:uid="{00000000-0005-0000-0000-000063010000}"/>
    <cellStyle name="Cálculo 3 2 5 7" xfId="446" xr:uid="{00000000-0005-0000-0000-000064010000}"/>
    <cellStyle name="Cálculo 3 3" xfId="447" xr:uid="{00000000-0005-0000-0000-000065010000}"/>
    <cellStyle name="Cálculo 3 3 2" xfId="448" xr:uid="{00000000-0005-0000-0000-000066010000}"/>
    <cellStyle name="Cálculo 3 3 2 2" xfId="449" xr:uid="{00000000-0005-0000-0000-000067010000}"/>
    <cellStyle name="Cálculo 3 3 2 2 2" xfId="450" xr:uid="{00000000-0005-0000-0000-000068010000}"/>
    <cellStyle name="Cálculo 3 3 2 2 3" xfId="451" xr:uid="{00000000-0005-0000-0000-000069010000}"/>
    <cellStyle name="Cálculo 3 3 2 2 4" xfId="452" xr:uid="{00000000-0005-0000-0000-00006A010000}"/>
    <cellStyle name="Cálculo 3 3 2 2 5" xfId="453" xr:uid="{00000000-0005-0000-0000-00006B010000}"/>
    <cellStyle name="Cálculo 3 3 2 2 6" xfId="454" xr:uid="{00000000-0005-0000-0000-00006C010000}"/>
    <cellStyle name="Cálculo 3 3 2 2 7" xfId="455" xr:uid="{00000000-0005-0000-0000-00006D010000}"/>
    <cellStyle name="Cálculo 3 3 3" xfId="456" xr:uid="{00000000-0005-0000-0000-00006E010000}"/>
    <cellStyle name="Cálculo 3 3 3 2" xfId="457" xr:uid="{00000000-0005-0000-0000-00006F010000}"/>
    <cellStyle name="Cálculo 3 3 3 2 2" xfId="458" xr:uid="{00000000-0005-0000-0000-000070010000}"/>
    <cellStyle name="Cálculo 3 3 3 2 3" xfId="459" xr:uid="{00000000-0005-0000-0000-000071010000}"/>
    <cellStyle name="Cálculo 3 3 3 2 4" xfId="460" xr:uid="{00000000-0005-0000-0000-000072010000}"/>
    <cellStyle name="Cálculo 3 3 3 2 5" xfId="461" xr:uid="{00000000-0005-0000-0000-000073010000}"/>
    <cellStyle name="Cálculo 3 3 3 2 6" xfId="462" xr:uid="{00000000-0005-0000-0000-000074010000}"/>
    <cellStyle name="Cálculo 3 3 3 2 7" xfId="463" xr:uid="{00000000-0005-0000-0000-000075010000}"/>
    <cellStyle name="Cálculo 3 3 4" xfId="464" xr:uid="{00000000-0005-0000-0000-000076010000}"/>
    <cellStyle name="Cálculo 3 3 4 2" xfId="465" xr:uid="{00000000-0005-0000-0000-000077010000}"/>
    <cellStyle name="Cálculo 3 3 4 2 2" xfId="466" xr:uid="{00000000-0005-0000-0000-000078010000}"/>
    <cellStyle name="Cálculo 3 3 4 2 3" xfId="467" xr:uid="{00000000-0005-0000-0000-000079010000}"/>
    <cellStyle name="Cálculo 3 3 4 2 4" xfId="468" xr:uid="{00000000-0005-0000-0000-00007A010000}"/>
    <cellStyle name="Cálculo 3 3 4 2 5" xfId="469" xr:uid="{00000000-0005-0000-0000-00007B010000}"/>
    <cellStyle name="Cálculo 3 3 4 2 6" xfId="470" xr:uid="{00000000-0005-0000-0000-00007C010000}"/>
    <cellStyle name="Cálculo 3 3 4 2 7" xfId="471" xr:uid="{00000000-0005-0000-0000-00007D010000}"/>
    <cellStyle name="Cálculo 3 3 5" xfId="472" xr:uid="{00000000-0005-0000-0000-00007E010000}"/>
    <cellStyle name="Cálculo 3 3 5 2" xfId="473" xr:uid="{00000000-0005-0000-0000-00007F010000}"/>
    <cellStyle name="Cálculo 3 3 5 3" xfId="474" xr:uid="{00000000-0005-0000-0000-000080010000}"/>
    <cellStyle name="Cálculo 3 3 5 4" xfId="475" xr:uid="{00000000-0005-0000-0000-000081010000}"/>
    <cellStyle name="Cálculo 3 3 5 5" xfId="476" xr:uid="{00000000-0005-0000-0000-000082010000}"/>
    <cellStyle name="Cálculo 3 3 5 6" xfId="477" xr:uid="{00000000-0005-0000-0000-000083010000}"/>
    <cellStyle name="Cálculo 3 3 5 7" xfId="478" xr:uid="{00000000-0005-0000-0000-000084010000}"/>
    <cellStyle name="Cálculo 3 4" xfId="479" xr:uid="{00000000-0005-0000-0000-000085010000}"/>
    <cellStyle name="Cálculo 3 4 2" xfId="480" xr:uid="{00000000-0005-0000-0000-000086010000}"/>
    <cellStyle name="Cálculo 3 4 2 2" xfId="481" xr:uid="{00000000-0005-0000-0000-000087010000}"/>
    <cellStyle name="Cálculo 3 4 2 2 2" xfId="482" xr:uid="{00000000-0005-0000-0000-000088010000}"/>
    <cellStyle name="Cálculo 3 4 2 2 3" xfId="483" xr:uid="{00000000-0005-0000-0000-000089010000}"/>
    <cellStyle name="Cálculo 3 4 2 2 4" xfId="484" xr:uid="{00000000-0005-0000-0000-00008A010000}"/>
    <cellStyle name="Cálculo 3 4 2 2 5" xfId="485" xr:uid="{00000000-0005-0000-0000-00008B010000}"/>
    <cellStyle name="Cálculo 3 4 2 2 6" xfId="486" xr:uid="{00000000-0005-0000-0000-00008C010000}"/>
    <cellStyle name="Cálculo 3 4 2 2 7" xfId="487" xr:uid="{00000000-0005-0000-0000-00008D010000}"/>
    <cellStyle name="Cálculo 3 4 3" xfId="488" xr:uid="{00000000-0005-0000-0000-00008E010000}"/>
    <cellStyle name="Cálculo 3 4 3 2" xfId="489" xr:uid="{00000000-0005-0000-0000-00008F010000}"/>
    <cellStyle name="Cálculo 3 4 3 2 2" xfId="490" xr:uid="{00000000-0005-0000-0000-000090010000}"/>
    <cellStyle name="Cálculo 3 4 3 2 3" xfId="491" xr:uid="{00000000-0005-0000-0000-000091010000}"/>
    <cellStyle name="Cálculo 3 4 3 2 4" xfId="492" xr:uid="{00000000-0005-0000-0000-000092010000}"/>
    <cellStyle name="Cálculo 3 4 3 2 5" xfId="493" xr:uid="{00000000-0005-0000-0000-000093010000}"/>
    <cellStyle name="Cálculo 3 4 3 2 6" xfId="494" xr:uid="{00000000-0005-0000-0000-000094010000}"/>
    <cellStyle name="Cálculo 3 4 3 2 7" xfId="495" xr:uid="{00000000-0005-0000-0000-000095010000}"/>
    <cellStyle name="Cálculo 3 4 4" xfId="496" xr:uid="{00000000-0005-0000-0000-000096010000}"/>
    <cellStyle name="Cálculo 3 4 4 2" xfId="497" xr:uid="{00000000-0005-0000-0000-000097010000}"/>
    <cellStyle name="Cálculo 3 4 4 2 2" xfId="498" xr:uid="{00000000-0005-0000-0000-000098010000}"/>
    <cellStyle name="Cálculo 3 4 4 2 3" xfId="499" xr:uid="{00000000-0005-0000-0000-000099010000}"/>
    <cellStyle name="Cálculo 3 4 4 2 4" xfId="500" xr:uid="{00000000-0005-0000-0000-00009A010000}"/>
    <cellStyle name="Cálculo 3 4 4 2 5" xfId="501" xr:uid="{00000000-0005-0000-0000-00009B010000}"/>
    <cellStyle name="Cálculo 3 4 4 2 6" xfId="502" xr:uid="{00000000-0005-0000-0000-00009C010000}"/>
    <cellStyle name="Cálculo 3 4 4 2 7" xfId="503" xr:uid="{00000000-0005-0000-0000-00009D010000}"/>
    <cellStyle name="Cálculo 3 4 5" xfId="504" xr:uid="{00000000-0005-0000-0000-00009E010000}"/>
    <cellStyle name="Cálculo 3 4 5 2" xfId="505" xr:uid="{00000000-0005-0000-0000-00009F010000}"/>
    <cellStyle name="Cálculo 3 4 5 3" xfId="506" xr:uid="{00000000-0005-0000-0000-0000A0010000}"/>
    <cellStyle name="Cálculo 3 4 5 4" xfId="507" xr:uid="{00000000-0005-0000-0000-0000A1010000}"/>
    <cellStyle name="Cálculo 3 4 5 5" xfId="508" xr:uid="{00000000-0005-0000-0000-0000A2010000}"/>
    <cellStyle name="Cálculo 3 4 5 6" xfId="509" xr:uid="{00000000-0005-0000-0000-0000A3010000}"/>
    <cellStyle name="Cálculo 3 4 5 7" xfId="510" xr:uid="{00000000-0005-0000-0000-0000A4010000}"/>
    <cellStyle name="Cálculo 3 5" xfId="511" xr:uid="{00000000-0005-0000-0000-0000A5010000}"/>
    <cellStyle name="Cálculo 3 5 2" xfId="512" xr:uid="{00000000-0005-0000-0000-0000A6010000}"/>
    <cellStyle name="Cálculo 3 5 2 2" xfId="513" xr:uid="{00000000-0005-0000-0000-0000A7010000}"/>
    <cellStyle name="Cálculo 3 5 2 2 2" xfId="514" xr:uid="{00000000-0005-0000-0000-0000A8010000}"/>
    <cellStyle name="Cálculo 3 5 2 2 3" xfId="515" xr:uid="{00000000-0005-0000-0000-0000A9010000}"/>
    <cellStyle name="Cálculo 3 5 2 2 4" xfId="516" xr:uid="{00000000-0005-0000-0000-0000AA010000}"/>
    <cellStyle name="Cálculo 3 5 2 2 5" xfId="517" xr:uid="{00000000-0005-0000-0000-0000AB010000}"/>
    <cellStyle name="Cálculo 3 5 2 2 6" xfId="518" xr:uid="{00000000-0005-0000-0000-0000AC010000}"/>
    <cellStyle name="Cálculo 3 5 2 2 7" xfId="519" xr:uid="{00000000-0005-0000-0000-0000AD010000}"/>
    <cellStyle name="Cálculo 3 5 3" xfId="520" xr:uid="{00000000-0005-0000-0000-0000AE010000}"/>
    <cellStyle name="Cálculo 3 5 3 2" xfId="521" xr:uid="{00000000-0005-0000-0000-0000AF010000}"/>
    <cellStyle name="Cálculo 3 5 3 2 2" xfId="522" xr:uid="{00000000-0005-0000-0000-0000B0010000}"/>
    <cellStyle name="Cálculo 3 5 3 2 3" xfId="523" xr:uid="{00000000-0005-0000-0000-0000B1010000}"/>
    <cellStyle name="Cálculo 3 5 3 2 4" xfId="524" xr:uid="{00000000-0005-0000-0000-0000B2010000}"/>
    <cellStyle name="Cálculo 3 5 3 2 5" xfId="525" xr:uid="{00000000-0005-0000-0000-0000B3010000}"/>
    <cellStyle name="Cálculo 3 5 3 2 6" xfId="526" xr:uid="{00000000-0005-0000-0000-0000B4010000}"/>
    <cellStyle name="Cálculo 3 5 3 2 7" xfId="527" xr:uid="{00000000-0005-0000-0000-0000B5010000}"/>
    <cellStyle name="Cálculo 3 5 4" xfId="528" xr:uid="{00000000-0005-0000-0000-0000B6010000}"/>
    <cellStyle name="Cálculo 3 5 4 2" xfId="529" xr:uid="{00000000-0005-0000-0000-0000B7010000}"/>
    <cellStyle name="Cálculo 3 5 4 2 2" xfId="530" xr:uid="{00000000-0005-0000-0000-0000B8010000}"/>
    <cellStyle name="Cálculo 3 5 4 2 3" xfId="531" xr:uid="{00000000-0005-0000-0000-0000B9010000}"/>
    <cellStyle name="Cálculo 3 5 4 2 4" xfId="532" xr:uid="{00000000-0005-0000-0000-0000BA010000}"/>
    <cellStyle name="Cálculo 3 5 4 2 5" xfId="533" xr:uid="{00000000-0005-0000-0000-0000BB010000}"/>
    <cellStyle name="Cálculo 3 5 4 2 6" xfId="534" xr:uid="{00000000-0005-0000-0000-0000BC010000}"/>
    <cellStyle name="Cálculo 3 5 4 2 7" xfId="535" xr:uid="{00000000-0005-0000-0000-0000BD010000}"/>
    <cellStyle name="Cálculo 3 5 5" xfId="536" xr:uid="{00000000-0005-0000-0000-0000BE010000}"/>
    <cellStyle name="Cálculo 3 5 5 2" xfId="537" xr:uid="{00000000-0005-0000-0000-0000BF010000}"/>
    <cellStyle name="Cálculo 3 5 5 3" xfId="538" xr:uid="{00000000-0005-0000-0000-0000C0010000}"/>
    <cellStyle name="Cálculo 3 5 5 4" xfId="539" xr:uid="{00000000-0005-0000-0000-0000C1010000}"/>
    <cellStyle name="Cálculo 3 5 5 5" xfId="540" xr:uid="{00000000-0005-0000-0000-0000C2010000}"/>
    <cellStyle name="Cálculo 3 5 5 6" xfId="541" xr:uid="{00000000-0005-0000-0000-0000C3010000}"/>
    <cellStyle name="Cálculo 3 5 5 7" xfId="542" xr:uid="{00000000-0005-0000-0000-0000C4010000}"/>
    <cellStyle name="Cálculo 3 6" xfId="543" xr:uid="{00000000-0005-0000-0000-0000C5010000}"/>
    <cellStyle name="Cálculo 3 6 2" xfId="544" xr:uid="{00000000-0005-0000-0000-0000C6010000}"/>
    <cellStyle name="Cálculo 3 6 2 2" xfId="545" xr:uid="{00000000-0005-0000-0000-0000C7010000}"/>
    <cellStyle name="Cálculo 3 6 2 2 2" xfId="546" xr:uid="{00000000-0005-0000-0000-0000C8010000}"/>
    <cellStyle name="Cálculo 3 6 2 2 3" xfId="547" xr:uid="{00000000-0005-0000-0000-0000C9010000}"/>
    <cellStyle name="Cálculo 3 6 2 2 4" xfId="548" xr:uid="{00000000-0005-0000-0000-0000CA010000}"/>
    <cellStyle name="Cálculo 3 6 2 2 5" xfId="549" xr:uid="{00000000-0005-0000-0000-0000CB010000}"/>
    <cellStyle name="Cálculo 3 6 2 2 6" xfId="550" xr:uid="{00000000-0005-0000-0000-0000CC010000}"/>
    <cellStyle name="Cálculo 3 6 2 2 7" xfId="551" xr:uid="{00000000-0005-0000-0000-0000CD010000}"/>
    <cellStyle name="Cálculo 3 6 3" xfId="552" xr:uid="{00000000-0005-0000-0000-0000CE010000}"/>
    <cellStyle name="Cálculo 3 6 3 2" xfId="553" xr:uid="{00000000-0005-0000-0000-0000CF010000}"/>
    <cellStyle name="Cálculo 3 6 3 2 2" xfId="554" xr:uid="{00000000-0005-0000-0000-0000D0010000}"/>
    <cellStyle name="Cálculo 3 6 3 2 3" xfId="555" xr:uid="{00000000-0005-0000-0000-0000D1010000}"/>
    <cellStyle name="Cálculo 3 6 3 2 4" xfId="556" xr:uid="{00000000-0005-0000-0000-0000D2010000}"/>
    <cellStyle name="Cálculo 3 6 3 2 5" xfId="557" xr:uid="{00000000-0005-0000-0000-0000D3010000}"/>
    <cellStyle name="Cálculo 3 6 3 2 6" xfId="558" xr:uid="{00000000-0005-0000-0000-0000D4010000}"/>
    <cellStyle name="Cálculo 3 6 3 2 7" xfId="559" xr:uid="{00000000-0005-0000-0000-0000D5010000}"/>
    <cellStyle name="Cálculo 3 6 4" xfId="560" xr:uid="{00000000-0005-0000-0000-0000D6010000}"/>
    <cellStyle name="Cálculo 3 6 4 2" xfId="561" xr:uid="{00000000-0005-0000-0000-0000D7010000}"/>
    <cellStyle name="Cálculo 3 6 4 2 2" xfId="562" xr:uid="{00000000-0005-0000-0000-0000D8010000}"/>
    <cellStyle name="Cálculo 3 6 4 2 3" xfId="563" xr:uid="{00000000-0005-0000-0000-0000D9010000}"/>
    <cellStyle name="Cálculo 3 6 4 2 4" xfId="564" xr:uid="{00000000-0005-0000-0000-0000DA010000}"/>
    <cellStyle name="Cálculo 3 6 4 2 5" xfId="565" xr:uid="{00000000-0005-0000-0000-0000DB010000}"/>
    <cellStyle name="Cálculo 3 6 4 2 6" xfId="566" xr:uid="{00000000-0005-0000-0000-0000DC010000}"/>
    <cellStyle name="Cálculo 3 6 4 2 7" xfId="567" xr:uid="{00000000-0005-0000-0000-0000DD010000}"/>
    <cellStyle name="Cálculo 3 6 5" xfId="568" xr:uid="{00000000-0005-0000-0000-0000DE010000}"/>
    <cellStyle name="Cálculo 3 6 5 2" xfId="569" xr:uid="{00000000-0005-0000-0000-0000DF010000}"/>
    <cellStyle name="Cálculo 3 6 5 3" xfId="570" xr:uid="{00000000-0005-0000-0000-0000E0010000}"/>
    <cellStyle name="Cálculo 3 6 5 4" xfId="571" xr:uid="{00000000-0005-0000-0000-0000E1010000}"/>
    <cellStyle name="Cálculo 3 6 5 5" xfId="572" xr:uid="{00000000-0005-0000-0000-0000E2010000}"/>
    <cellStyle name="Cálculo 3 6 5 6" xfId="573" xr:uid="{00000000-0005-0000-0000-0000E3010000}"/>
    <cellStyle name="Cálculo 3 6 5 7" xfId="574" xr:uid="{00000000-0005-0000-0000-0000E4010000}"/>
    <cellStyle name="Cálculo 3 7" xfId="575" xr:uid="{00000000-0005-0000-0000-0000E5010000}"/>
    <cellStyle name="Cálculo 3 7 2" xfId="576" xr:uid="{00000000-0005-0000-0000-0000E6010000}"/>
    <cellStyle name="Cálculo 3 7 2 2" xfId="577" xr:uid="{00000000-0005-0000-0000-0000E7010000}"/>
    <cellStyle name="Cálculo 3 7 2 2 2" xfId="578" xr:uid="{00000000-0005-0000-0000-0000E8010000}"/>
    <cellStyle name="Cálculo 3 7 2 2 3" xfId="579" xr:uid="{00000000-0005-0000-0000-0000E9010000}"/>
    <cellStyle name="Cálculo 3 7 2 2 4" xfId="580" xr:uid="{00000000-0005-0000-0000-0000EA010000}"/>
    <cellStyle name="Cálculo 3 7 2 2 5" xfId="581" xr:uid="{00000000-0005-0000-0000-0000EB010000}"/>
    <cellStyle name="Cálculo 3 7 2 2 6" xfId="582" xr:uid="{00000000-0005-0000-0000-0000EC010000}"/>
    <cellStyle name="Cálculo 3 7 2 2 7" xfId="583" xr:uid="{00000000-0005-0000-0000-0000ED010000}"/>
    <cellStyle name="Cálculo 3 7 3" xfId="584" xr:uid="{00000000-0005-0000-0000-0000EE010000}"/>
    <cellStyle name="Cálculo 3 7 3 2" xfId="585" xr:uid="{00000000-0005-0000-0000-0000EF010000}"/>
    <cellStyle name="Cálculo 3 7 3 2 2" xfId="586" xr:uid="{00000000-0005-0000-0000-0000F0010000}"/>
    <cellStyle name="Cálculo 3 7 3 2 3" xfId="587" xr:uid="{00000000-0005-0000-0000-0000F1010000}"/>
    <cellStyle name="Cálculo 3 7 3 2 4" xfId="588" xr:uid="{00000000-0005-0000-0000-0000F2010000}"/>
    <cellStyle name="Cálculo 3 7 3 2 5" xfId="589" xr:uid="{00000000-0005-0000-0000-0000F3010000}"/>
    <cellStyle name="Cálculo 3 7 3 2 6" xfId="590" xr:uid="{00000000-0005-0000-0000-0000F4010000}"/>
    <cellStyle name="Cálculo 3 7 3 2 7" xfId="591" xr:uid="{00000000-0005-0000-0000-0000F5010000}"/>
    <cellStyle name="Cálculo 3 7 4" xfId="592" xr:uid="{00000000-0005-0000-0000-0000F6010000}"/>
    <cellStyle name="Cálculo 3 7 4 2" xfId="593" xr:uid="{00000000-0005-0000-0000-0000F7010000}"/>
    <cellStyle name="Cálculo 3 7 4 2 2" xfId="594" xr:uid="{00000000-0005-0000-0000-0000F8010000}"/>
    <cellStyle name="Cálculo 3 7 4 2 3" xfId="595" xr:uid="{00000000-0005-0000-0000-0000F9010000}"/>
    <cellStyle name="Cálculo 3 7 4 2 4" xfId="596" xr:uid="{00000000-0005-0000-0000-0000FA010000}"/>
    <cellStyle name="Cálculo 3 7 4 2 5" xfId="597" xr:uid="{00000000-0005-0000-0000-0000FB010000}"/>
    <cellStyle name="Cálculo 3 7 4 2 6" xfId="598" xr:uid="{00000000-0005-0000-0000-0000FC010000}"/>
    <cellStyle name="Cálculo 3 7 4 2 7" xfId="599" xr:uid="{00000000-0005-0000-0000-0000FD010000}"/>
    <cellStyle name="Cálculo 3 7 5" xfId="600" xr:uid="{00000000-0005-0000-0000-0000FE010000}"/>
    <cellStyle name="Cálculo 3 7 5 2" xfId="601" xr:uid="{00000000-0005-0000-0000-0000FF010000}"/>
    <cellStyle name="Cálculo 3 7 5 3" xfId="602" xr:uid="{00000000-0005-0000-0000-000000020000}"/>
    <cellStyle name="Cálculo 3 7 5 4" xfId="603" xr:uid="{00000000-0005-0000-0000-000001020000}"/>
    <cellStyle name="Cálculo 3 7 5 5" xfId="604" xr:uid="{00000000-0005-0000-0000-000002020000}"/>
    <cellStyle name="Cálculo 3 7 5 6" xfId="605" xr:uid="{00000000-0005-0000-0000-000003020000}"/>
    <cellStyle name="Cálculo 3 7 5 7" xfId="606" xr:uid="{00000000-0005-0000-0000-000004020000}"/>
    <cellStyle name="Cálculo 3 8" xfId="607" xr:uid="{00000000-0005-0000-0000-000005020000}"/>
    <cellStyle name="Cálculo 3 8 2" xfId="608" xr:uid="{00000000-0005-0000-0000-000006020000}"/>
    <cellStyle name="Cálculo 3 8 2 2" xfId="609" xr:uid="{00000000-0005-0000-0000-000007020000}"/>
    <cellStyle name="Cálculo 3 8 2 2 2" xfId="610" xr:uid="{00000000-0005-0000-0000-000008020000}"/>
    <cellStyle name="Cálculo 3 8 2 2 3" xfId="611" xr:uid="{00000000-0005-0000-0000-000009020000}"/>
    <cellStyle name="Cálculo 3 8 2 2 4" xfId="612" xr:uid="{00000000-0005-0000-0000-00000A020000}"/>
    <cellStyle name="Cálculo 3 8 2 2 5" xfId="613" xr:uid="{00000000-0005-0000-0000-00000B020000}"/>
    <cellStyle name="Cálculo 3 8 2 2 6" xfId="614" xr:uid="{00000000-0005-0000-0000-00000C020000}"/>
    <cellStyle name="Cálculo 3 8 2 2 7" xfId="615" xr:uid="{00000000-0005-0000-0000-00000D020000}"/>
    <cellStyle name="Cálculo 3 8 3" xfId="616" xr:uid="{00000000-0005-0000-0000-00000E020000}"/>
    <cellStyle name="Cálculo 3 8 3 2" xfId="617" xr:uid="{00000000-0005-0000-0000-00000F020000}"/>
    <cellStyle name="Cálculo 3 8 3 2 2" xfId="618" xr:uid="{00000000-0005-0000-0000-000010020000}"/>
    <cellStyle name="Cálculo 3 8 3 2 3" xfId="619" xr:uid="{00000000-0005-0000-0000-000011020000}"/>
    <cellStyle name="Cálculo 3 8 3 2 4" xfId="620" xr:uid="{00000000-0005-0000-0000-000012020000}"/>
    <cellStyle name="Cálculo 3 8 3 2 5" xfId="621" xr:uid="{00000000-0005-0000-0000-000013020000}"/>
    <cellStyle name="Cálculo 3 8 3 2 6" xfId="622" xr:uid="{00000000-0005-0000-0000-000014020000}"/>
    <cellStyle name="Cálculo 3 8 3 2 7" xfId="623" xr:uid="{00000000-0005-0000-0000-000015020000}"/>
    <cellStyle name="Cálculo 3 8 4" xfId="624" xr:uid="{00000000-0005-0000-0000-000016020000}"/>
    <cellStyle name="Cálculo 3 8 4 2" xfId="625" xr:uid="{00000000-0005-0000-0000-000017020000}"/>
    <cellStyle name="Cálculo 3 8 4 2 2" xfId="626" xr:uid="{00000000-0005-0000-0000-000018020000}"/>
    <cellStyle name="Cálculo 3 8 4 2 3" xfId="627" xr:uid="{00000000-0005-0000-0000-000019020000}"/>
    <cellStyle name="Cálculo 3 8 4 2 4" xfId="628" xr:uid="{00000000-0005-0000-0000-00001A020000}"/>
    <cellStyle name="Cálculo 3 8 4 2 5" xfId="629" xr:uid="{00000000-0005-0000-0000-00001B020000}"/>
    <cellStyle name="Cálculo 3 8 4 2 6" xfId="630" xr:uid="{00000000-0005-0000-0000-00001C020000}"/>
    <cellStyle name="Cálculo 3 8 4 2 7" xfId="631" xr:uid="{00000000-0005-0000-0000-00001D020000}"/>
    <cellStyle name="Cálculo 3 8 5" xfId="632" xr:uid="{00000000-0005-0000-0000-00001E020000}"/>
    <cellStyle name="Cálculo 3 8 5 2" xfId="633" xr:uid="{00000000-0005-0000-0000-00001F020000}"/>
    <cellStyle name="Cálculo 3 8 5 3" xfId="634" xr:uid="{00000000-0005-0000-0000-000020020000}"/>
    <cellStyle name="Cálculo 3 8 5 4" xfId="635" xr:uid="{00000000-0005-0000-0000-000021020000}"/>
    <cellStyle name="Cálculo 3 8 5 5" xfId="636" xr:uid="{00000000-0005-0000-0000-000022020000}"/>
    <cellStyle name="Cálculo 3 8 5 6" xfId="637" xr:uid="{00000000-0005-0000-0000-000023020000}"/>
    <cellStyle name="Cálculo 3 8 5 7" xfId="638" xr:uid="{00000000-0005-0000-0000-000024020000}"/>
    <cellStyle name="Cálculo 3 9" xfId="639" xr:uid="{00000000-0005-0000-0000-000025020000}"/>
    <cellStyle name="Cálculo 3 9 2" xfId="640" xr:uid="{00000000-0005-0000-0000-000026020000}"/>
    <cellStyle name="Cálculo 3 9 2 2" xfId="641" xr:uid="{00000000-0005-0000-0000-000027020000}"/>
    <cellStyle name="Cálculo 3 9 2 3" xfId="642" xr:uid="{00000000-0005-0000-0000-000028020000}"/>
    <cellStyle name="Cálculo 3 9 2 4" xfId="643" xr:uid="{00000000-0005-0000-0000-000029020000}"/>
    <cellStyle name="Cálculo 3 9 2 5" xfId="644" xr:uid="{00000000-0005-0000-0000-00002A020000}"/>
    <cellStyle name="Cálculo 3 9 2 6" xfId="645" xr:uid="{00000000-0005-0000-0000-00002B020000}"/>
    <cellStyle name="Cálculo 3 9 2 7" xfId="646" xr:uid="{00000000-0005-0000-0000-00002C020000}"/>
    <cellStyle name="Cálculo 4" xfId="647" xr:uid="{00000000-0005-0000-0000-00002D020000}"/>
    <cellStyle name="Celda de comprobación" xfId="21" builtinId="23" customBuiltin="1"/>
    <cellStyle name="Celda de comprobación 2" xfId="78" xr:uid="{00000000-0005-0000-0000-00002F020000}"/>
    <cellStyle name="Celda de comprobación 2 2" xfId="114" xr:uid="{00000000-0005-0000-0000-000030020000}"/>
    <cellStyle name="Celda de comprobación 2 2 2" xfId="648" xr:uid="{00000000-0005-0000-0000-000031020000}"/>
    <cellStyle name="Celda de comprobación 2 3" xfId="118" xr:uid="{00000000-0005-0000-0000-000032020000}"/>
    <cellStyle name="Celda de comprobación 3" xfId="106" xr:uid="{00000000-0005-0000-0000-000033020000}"/>
    <cellStyle name="Celda de comprobación 3 2" xfId="649" xr:uid="{00000000-0005-0000-0000-000034020000}"/>
    <cellStyle name="Celda de comprobación 4" xfId="126" xr:uid="{00000000-0005-0000-0000-000035020000}"/>
    <cellStyle name="Celda de comprobación 4 2" xfId="650" xr:uid="{00000000-0005-0000-0000-000036020000}"/>
    <cellStyle name="Celda de comprobación 5" xfId="651" xr:uid="{00000000-0005-0000-0000-000037020000}"/>
    <cellStyle name="Celda vinculada" xfId="22" builtinId="24" customBuiltin="1"/>
    <cellStyle name="Celda vinculada 2" xfId="79" xr:uid="{00000000-0005-0000-0000-000039020000}"/>
    <cellStyle name="Celda vinculada 2 2" xfId="652" xr:uid="{00000000-0005-0000-0000-00003A020000}"/>
    <cellStyle name="Celda vinculada 2 3" xfId="653" xr:uid="{00000000-0005-0000-0000-00003B020000}"/>
    <cellStyle name="Celda vinculada 3" xfId="654" xr:uid="{00000000-0005-0000-0000-00003C020000}"/>
    <cellStyle name="Check Cell" xfId="655" xr:uid="{00000000-0005-0000-0000-00003D020000}"/>
    <cellStyle name="Check Cell 2" xfId="656" xr:uid="{00000000-0005-0000-0000-00003E020000}"/>
    <cellStyle name="Check Cell 2 2" xfId="657" xr:uid="{00000000-0005-0000-0000-00003F020000}"/>
    <cellStyle name="Check Cell 3" xfId="658" xr:uid="{00000000-0005-0000-0000-000040020000}"/>
    <cellStyle name="Encabezado 1" xfId="46" builtinId="16" customBuiltin="1"/>
    <cellStyle name="Encabezado 4" xfId="23" builtinId="19" customBuiltin="1"/>
    <cellStyle name="Encabezado 4 2" xfId="80" xr:uid="{00000000-0005-0000-0000-000043020000}"/>
    <cellStyle name="Encabezado 4 2 2" xfId="659" xr:uid="{00000000-0005-0000-0000-000044020000}"/>
    <cellStyle name="Encabezado 4 2 3" xfId="660" xr:uid="{00000000-0005-0000-0000-000045020000}"/>
    <cellStyle name="Encabezado 4 3" xfId="661" xr:uid="{00000000-0005-0000-0000-000046020000}"/>
    <cellStyle name="Énfasis1" xfId="24" builtinId="29" customBuiltin="1"/>
    <cellStyle name="Énfasis1 2" xfId="81" xr:uid="{00000000-0005-0000-0000-000048020000}"/>
    <cellStyle name="Énfasis1 2 2" xfId="662" xr:uid="{00000000-0005-0000-0000-000049020000}"/>
    <cellStyle name="Énfasis1 2 3" xfId="663" xr:uid="{00000000-0005-0000-0000-00004A020000}"/>
    <cellStyle name="Énfasis1 3" xfId="664" xr:uid="{00000000-0005-0000-0000-00004B020000}"/>
    <cellStyle name="Énfasis2" xfId="25" builtinId="33" customBuiltin="1"/>
    <cellStyle name="Énfasis2 2" xfId="82" xr:uid="{00000000-0005-0000-0000-00004D020000}"/>
    <cellStyle name="Énfasis2 2 2" xfId="665" xr:uid="{00000000-0005-0000-0000-00004E020000}"/>
    <cellStyle name="Énfasis2 2 3" xfId="666" xr:uid="{00000000-0005-0000-0000-00004F020000}"/>
    <cellStyle name="Énfasis2 3" xfId="667" xr:uid="{00000000-0005-0000-0000-000050020000}"/>
    <cellStyle name="Énfasis3" xfId="26" builtinId="37" customBuiltin="1"/>
    <cellStyle name="Énfasis3 2" xfId="83" xr:uid="{00000000-0005-0000-0000-000052020000}"/>
    <cellStyle name="Énfasis3 2 2" xfId="668" xr:uid="{00000000-0005-0000-0000-000053020000}"/>
    <cellStyle name="Énfasis3 2 3" xfId="669" xr:uid="{00000000-0005-0000-0000-000054020000}"/>
    <cellStyle name="Énfasis3 3" xfId="670" xr:uid="{00000000-0005-0000-0000-000055020000}"/>
    <cellStyle name="Énfasis4" xfId="27" builtinId="41" customBuiltin="1"/>
    <cellStyle name="Énfasis4 2" xfId="84" xr:uid="{00000000-0005-0000-0000-000057020000}"/>
    <cellStyle name="Énfasis4 2 2" xfId="671" xr:uid="{00000000-0005-0000-0000-000058020000}"/>
    <cellStyle name="Énfasis4 2 3" xfId="672" xr:uid="{00000000-0005-0000-0000-000059020000}"/>
    <cellStyle name="Énfasis4 3" xfId="673" xr:uid="{00000000-0005-0000-0000-00005A020000}"/>
    <cellStyle name="Énfasis5" xfId="28" builtinId="45" customBuiltin="1"/>
    <cellStyle name="Énfasis5 2" xfId="85" xr:uid="{00000000-0005-0000-0000-00005C020000}"/>
    <cellStyle name="Énfasis5 2 2" xfId="674" xr:uid="{00000000-0005-0000-0000-00005D020000}"/>
    <cellStyle name="Énfasis5 2 3" xfId="675" xr:uid="{00000000-0005-0000-0000-00005E020000}"/>
    <cellStyle name="Énfasis5 3" xfId="676" xr:uid="{00000000-0005-0000-0000-00005F020000}"/>
    <cellStyle name="Énfasis6" xfId="29" builtinId="49" customBuiltin="1"/>
    <cellStyle name="Énfasis6 2" xfId="86" xr:uid="{00000000-0005-0000-0000-000061020000}"/>
    <cellStyle name="Énfasis6 2 2" xfId="677" xr:uid="{00000000-0005-0000-0000-000062020000}"/>
    <cellStyle name="Énfasis6 2 3" xfId="678" xr:uid="{00000000-0005-0000-0000-000063020000}"/>
    <cellStyle name="Énfasis6 3" xfId="679" xr:uid="{00000000-0005-0000-0000-000064020000}"/>
    <cellStyle name="Entrada" xfId="30" builtinId="20" customBuiltin="1"/>
    <cellStyle name="Entrada 2" xfId="87" xr:uid="{00000000-0005-0000-0000-000066020000}"/>
    <cellStyle name="Entrada 2 2" xfId="680" xr:uid="{00000000-0005-0000-0000-000067020000}"/>
    <cellStyle name="Entrada 2 2 2" xfId="681" xr:uid="{00000000-0005-0000-0000-000068020000}"/>
    <cellStyle name="Entrada 2 2 2 2" xfId="682" xr:uid="{00000000-0005-0000-0000-000069020000}"/>
    <cellStyle name="Entrada 2 2 2 2 2" xfId="683" xr:uid="{00000000-0005-0000-0000-00006A020000}"/>
    <cellStyle name="Entrada 2 2 2 2 3" xfId="684" xr:uid="{00000000-0005-0000-0000-00006B020000}"/>
    <cellStyle name="Entrada 2 2 2 2 4" xfId="685" xr:uid="{00000000-0005-0000-0000-00006C020000}"/>
    <cellStyle name="Entrada 2 2 2 2 5" xfId="686" xr:uid="{00000000-0005-0000-0000-00006D020000}"/>
    <cellStyle name="Entrada 2 2 2 2 6" xfId="687" xr:uid="{00000000-0005-0000-0000-00006E020000}"/>
    <cellStyle name="Entrada 2 2 2 2 7" xfId="688" xr:uid="{00000000-0005-0000-0000-00006F020000}"/>
    <cellStyle name="Entrada 2 2 3" xfId="689" xr:uid="{00000000-0005-0000-0000-000070020000}"/>
    <cellStyle name="Entrada 2 2 3 2" xfId="690" xr:uid="{00000000-0005-0000-0000-000071020000}"/>
    <cellStyle name="Entrada 2 2 3 2 2" xfId="691" xr:uid="{00000000-0005-0000-0000-000072020000}"/>
    <cellStyle name="Entrada 2 2 3 2 3" xfId="692" xr:uid="{00000000-0005-0000-0000-000073020000}"/>
    <cellStyle name="Entrada 2 2 3 2 4" xfId="693" xr:uid="{00000000-0005-0000-0000-000074020000}"/>
    <cellStyle name="Entrada 2 2 3 2 5" xfId="694" xr:uid="{00000000-0005-0000-0000-000075020000}"/>
    <cellStyle name="Entrada 2 2 3 2 6" xfId="695" xr:uid="{00000000-0005-0000-0000-000076020000}"/>
    <cellStyle name="Entrada 2 2 3 2 7" xfId="696" xr:uid="{00000000-0005-0000-0000-000077020000}"/>
    <cellStyle name="Entrada 2 2 4" xfId="697" xr:uid="{00000000-0005-0000-0000-000078020000}"/>
    <cellStyle name="Entrada 2 2 4 2" xfId="698" xr:uid="{00000000-0005-0000-0000-000079020000}"/>
    <cellStyle name="Entrada 2 2 4 2 2" xfId="699" xr:uid="{00000000-0005-0000-0000-00007A020000}"/>
    <cellStyle name="Entrada 2 2 4 2 3" xfId="700" xr:uid="{00000000-0005-0000-0000-00007B020000}"/>
    <cellStyle name="Entrada 2 2 4 2 4" xfId="701" xr:uid="{00000000-0005-0000-0000-00007C020000}"/>
    <cellStyle name="Entrada 2 2 4 2 5" xfId="702" xr:uid="{00000000-0005-0000-0000-00007D020000}"/>
    <cellStyle name="Entrada 2 2 4 2 6" xfId="703" xr:uid="{00000000-0005-0000-0000-00007E020000}"/>
    <cellStyle name="Entrada 2 2 4 2 7" xfId="704" xr:uid="{00000000-0005-0000-0000-00007F020000}"/>
    <cellStyle name="Entrada 2 2 5" xfId="705" xr:uid="{00000000-0005-0000-0000-000080020000}"/>
    <cellStyle name="Entrada 2 2 5 2" xfId="706" xr:uid="{00000000-0005-0000-0000-000081020000}"/>
    <cellStyle name="Entrada 2 2 5 3" xfId="707" xr:uid="{00000000-0005-0000-0000-000082020000}"/>
    <cellStyle name="Entrada 2 2 5 4" xfId="708" xr:uid="{00000000-0005-0000-0000-000083020000}"/>
    <cellStyle name="Entrada 2 2 5 5" xfId="709" xr:uid="{00000000-0005-0000-0000-000084020000}"/>
    <cellStyle name="Entrada 2 2 5 6" xfId="710" xr:uid="{00000000-0005-0000-0000-000085020000}"/>
    <cellStyle name="Entrada 2 2 5 7" xfId="711" xr:uid="{00000000-0005-0000-0000-000086020000}"/>
    <cellStyle name="Entrada 2 3" xfId="712" xr:uid="{00000000-0005-0000-0000-000087020000}"/>
    <cellStyle name="Entrada 2 3 2" xfId="713" xr:uid="{00000000-0005-0000-0000-000088020000}"/>
    <cellStyle name="Entrada 2 3 2 2" xfId="714" xr:uid="{00000000-0005-0000-0000-000089020000}"/>
    <cellStyle name="Entrada 2 3 2 2 2" xfId="715" xr:uid="{00000000-0005-0000-0000-00008A020000}"/>
    <cellStyle name="Entrada 2 3 2 2 3" xfId="716" xr:uid="{00000000-0005-0000-0000-00008B020000}"/>
    <cellStyle name="Entrada 2 3 2 2 4" xfId="717" xr:uid="{00000000-0005-0000-0000-00008C020000}"/>
    <cellStyle name="Entrada 2 3 2 2 5" xfId="718" xr:uid="{00000000-0005-0000-0000-00008D020000}"/>
    <cellStyle name="Entrada 2 3 2 2 6" xfId="719" xr:uid="{00000000-0005-0000-0000-00008E020000}"/>
    <cellStyle name="Entrada 2 3 2 2 7" xfId="720" xr:uid="{00000000-0005-0000-0000-00008F020000}"/>
    <cellStyle name="Entrada 2 3 3" xfId="721" xr:uid="{00000000-0005-0000-0000-000090020000}"/>
    <cellStyle name="Entrada 2 3 3 2" xfId="722" xr:uid="{00000000-0005-0000-0000-000091020000}"/>
    <cellStyle name="Entrada 2 3 3 2 2" xfId="723" xr:uid="{00000000-0005-0000-0000-000092020000}"/>
    <cellStyle name="Entrada 2 3 3 2 3" xfId="724" xr:uid="{00000000-0005-0000-0000-000093020000}"/>
    <cellStyle name="Entrada 2 3 3 2 4" xfId="725" xr:uid="{00000000-0005-0000-0000-000094020000}"/>
    <cellStyle name="Entrada 2 3 3 2 5" xfId="726" xr:uid="{00000000-0005-0000-0000-000095020000}"/>
    <cellStyle name="Entrada 2 3 3 2 6" xfId="727" xr:uid="{00000000-0005-0000-0000-000096020000}"/>
    <cellStyle name="Entrada 2 3 3 2 7" xfId="728" xr:uid="{00000000-0005-0000-0000-000097020000}"/>
    <cellStyle name="Entrada 2 3 4" xfId="729" xr:uid="{00000000-0005-0000-0000-000098020000}"/>
    <cellStyle name="Entrada 2 3 4 2" xfId="730" xr:uid="{00000000-0005-0000-0000-000099020000}"/>
    <cellStyle name="Entrada 2 3 4 2 2" xfId="731" xr:uid="{00000000-0005-0000-0000-00009A020000}"/>
    <cellStyle name="Entrada 2 3 4 2 3" xfId="732" xr:uid="{00000000-0005-0000-0000-00009B020000}"/>
    <cellStyle name="Entrada 2 3 4 2 4" xfId="733" xr:uid="{00000000-0005-0000-0000-00009C020000}"/>
    <cellStyle name="Entrada 2 3 4 2 5" xfId="734" xr:uid="{00000000-0005-0000-0000-00009D020000}"/>
    <cellStyle name="Entrada 2 3 4 2 6" xfId="735" xr:uid="{00000000-0005-0000-0000-00009E020000}"/>
    <cellStyle name="Entrada 2 3 4 2 7" xfId="736" xr:uid="{00000000-0005-0000-0000-00009F020000}"/>
    <cellStyle name="Entrada 2 3 5" xfId="737" xr:uid="{00000000-0005-0000-0000-0000A0020000}"/>
    <cellStyle name="Entrada 2 3 5 2" xfId="738" xr:uid="{00000000-0005-0000-0000-0000A1020000}"/>
    <cellStyle name="Entrada 2 3 5 3" xfId="739" xr:uid="{00000000-0005-0000-0000-0000A2020000}"/>
    <cellStyle name="Entrada 2 3 5 4" xfId="740" xr:uid="{00000000-0005-0000-0000-0000A3020000}"/>
    <cellStyle name="Entrada 2 3 5 5" xfId="741" xr:uid="{00000000-0005-0000-0000-0000A4020000}"/>
    <cellStyle name="Entrada 2 3 5 6" xfId="742" xr:uid="{00000000-0005-0000-0000-0000A5020000}"/>
    <cellStyle name="Entrada 2 3 5 7" xfId="743" xr:uid="{00000000-0005-0000-0000-0000A6020000}"/>
    <cellStyle name="Entrada 2 4" xfId="744" xr:uid="{00000000-0005-0000-0000-0000A7020000}"/>
    <cellStyle name="Entrada 2 4 2" xfId="745" xr:uid="{00000000-0005-0000-0000-0000A8020000}"/>
    <cellStyle name="Entrada 2 4 2 2" xfId="746" xr:uid="{00000000-0005-0000-0000-0000A9020000}"/>
    <cellStyle name="Entrada 2 4 2 2 2" xfId="747" xr:uid="{00000000-0005-0000-0000-0000AA020000}"/>
    <cellStyle name="Entrada 2 4 2 2 3" xfId="748" xr:uid="{00000000-0005-0000-0000-0000AB020000}"/>
    <cellStyle name="Entrada 2 4 2 2 4" xfId="749" xr:uid="{00000000-0005-0000-0000-0000AC020000}"/>
    <cellStyle name="Entrada 2 4 2 2 5" xfId="750" xr:uid="{00000000-0005-0000-0000-0000AD020000}"/>
    <cellStyle name="Entrada 2 4 2 2 6" xfId="751" xr:uid="{00000000-0005-0000-0000-0000AE020000}"/>
    <cellStyle name="Entrada 2 4 2 2 7" xfId="752" xr:uid="{00000000-0005-0000-0000-0000AF020000}"/>
    <cellStyle name="Entrada 2 4 3" xfId="753" xr:uid="{00000000-0005-0000-0000-0000B0020000}"/>
    <cellStyle name="Entrada 2 4 3 2" xfId="754" xr:uid="{00000000-0005-0000-0000-0000B1020000}"/>
    <cellStyle name="Entrada 2 4 3 2 2" xfId="755" xr:uid="{00000000-0005-0000-0000-0000B2020000}"/>
    <cellStyle name="Entrada 2 4 3 2 3" xfId="756" xr:uid="{00000000-0005-0000-0000-0000B3020000}"/>
    <cellStyle name="Entrada 2 4 3 2 4" xfId="757" xr:uid="{00000000-0005-0000-0000-0000B4020000}"/>
    <cellStyle name="Entrada 2 4 3 2 5" xfId="758" xr:uid="{00000000-0005-0000-0000-0000B5020000}"/>
    <cellStyle name="Entrada 2 4 3 2 6" xfId="759" xr:uid="{00000000-0005-0000-0000-0000B6020000}"/>
    <cellStyle name="Entrada 2 4 3 2 7" xfId="760" xr:uid="{00000000-0005-0000-0000-0000B7020000}"/>
    <cellStyle name="Entrada 2 4 4" xfId="761" xr:uid="{00000000-0005-0000-0000-0000B8020000}"/>
    <cellStyle name="Entrada 2 4 4 2" xfId="762" xr:uid="{00000000-0005-0000-0000-0000B9020000}"/>
    <cellStyle name="Entrada 2 4 4 2 2" xfId="763" xr:uid="{00000000-0005-0000-0000-0000BA020000}"/>
    <cellStyle name="Entrada 2 4 4 2 3" xfId="764" xr:uid="{00000000-0005-0000-0000-0000BB020000}"/>
    <cellStyle name="Entrada 2 4 4 2 4" xfId="765" xr:uid="{00000000-0005-0000-0000-0000BC020000}"/>
    <cellStyle name="Entrada 2 4 4 2 5" xfId="766" xr:uid="{00000000-0005-0000-0000-0000BD020000}"/>
    <cellStyle name="Entrada 2 4 4 2 6" xfId="767" xr:uid="{00000000-0005-0000-0000-0000BE020000}"/>
    <cellStyle name="Entrada 2 4 4 2 7" xfId="768" xr:uid="{00000000-0005-0000-0000-0000BF020000}"/>
    <cellStyle name="Entrada 2 4 5" xfId="769" xr:uid="{00000000-0005-0000-0000-0000C0020000}"/>
    <cellStyle name="Entrada 2 4 5 2" xfId="770" xr:uid="{00000000-0005-0000-0000-0000C1020000}"/>
    <cellStyle name="Entrada 2 4 5 3" xfId="771" xr:uid="{00000000-0005-0000-0000-0000C2020000}"/>
    <cellStyle name="Entrada 2 4 5 4" xfId="772" xr:uid="{00000000-0005-0000-0000-0000C3020000}"/>
    <cellStyle name="Entrada 2 4 5 5" xfId="773" xr:uid="{00000000-0005-0000-0000-0000C4020000}"/>
    <cellStyle name="Entrada 2 4 5 6" xfId="774" xr:uid="{00000000-0005-0000-0000-0000C5020000}"/>
    <cellStyle name="Entrada 2 4 5 7" xfId="775" xr:uid="{00000000-0005-0000-0000-0000C6020000}"/>
    <cellStyle name="Entrada 2 5" xfId="776" xr:uid="{00000000-0005-0000-0000-0000C7020000}"/>
    <cellStyle name="Entrada 2 5 2" xfId="777" xr:uid="{00000000-0005-0000-0000-0000C8020000}"/>
    <cellStyle name="Entrada 2 5 2 2" xfId="778" xr:uid="{00000000-0005-0000-0000-0000C9020000}"/>
    <cellStyle name="Entrada 2 5 2 2 2" xfId="779" xr:uid="{00000000-0005-0000-0000-0000CA020000}"/>
    <cellStyle name="Entrada 2 5 2 2 3" xfId="780" xr:uid="{00000000-0005-0000-0000-0000CB020000}"/>
    <cellStyle name="Entrada 2 5 2 2 4" xfId="781" xr:uid="{00000000-0005-0000-0000-0000CC020000}"/>
    <cellStyle name="Entrada 2 5 2 2 5" xfId="782" xr:uid="{00000000-0005-0000-0000-0000CD020000}"/>
    <cellStyle name="Entrada 2 5 2 2 6" xfId="783" xr:uid="{00000000-0005-0000-0000-0000CE020000}"/>
    <cellStyle name="Entrada 2 5 2 2 7" xfId="784" xr:uid="{00000000-0005-0000-0000-0000CF020000}"/>
    <cellStyle name="Entrada 2 5 3" xfId="785" xr:uid="{00000000-0005-0000-0000-0000D0020000}"/>
    <cellStyle name="Entrada 2 5 3 2" xfId="786" xr:uid="{00000000-0005-0000-0000-0000D1020000}"/>
    <cellStyle name="Entrada 2 5 3 2 2" xfId="787" xr:uid="{00000000-0005-0000-0000-0000D2020000}"/>
    <cellStyle name="Entrada 2 5 3 2 3" xfId="788" xr:uid="{00000000-0005-0000-0000-0000D3020000}"/>
    <cellStyle name="Entrada 2 5 3 2 4" xfId="789" xr:uid="{00000000-0005-0000-0000-0000D4020000}"/>
    <cellStyle name="Entrada 2 5 3 2 5" xfId="790" xr:uid="{00000000-0005-0000-0000-0000D5020000}"/>
    <cellStyle name="Entrada 2 5 3 2 6" xfId="791" xr:uid="{00000000-0005-0000-0000-0000D6020000}"/>
    <cellStyle name="Entrada 2 5 3 2 7" xfId="792" xr:uid="{00000000-0005-0000-0000-0000D7020000}"/>
    <cellStyle name="Entrada 2 5 4" xfId="793" xr:uid="{00000000-0005-0000-0000-0000D8020000}"/>
    <cellStyle name="Entrada 2 5 4 2" xfId="794" xr:uid="{00000000-0005-0000-0000-0000D9020000}"/>
    <cellStyle name="Entrada 2 5 4 2 2" xfId="795" xr:uid="{00000000-0005-0000-0000-0000DA020000}"/>
    <cellStyle name="Entrada 2 5 4 2 3" xfId="796" xr:uid="{00000000-0005-0000-0000-0000DB020000}"/>
    <cellStyle name="Entrada 2 5 4 2 4" xfId="797" xr:uid="{00000000-0005-0000-0000-0000DC020000}"/>
    <cellStyle name="Entrada 2 5 4 2 5" xfId="798" xr:uid="{00000000-0005-0000-0000-0000DD020000}"/>
    <cellStyle name="Entrada 2 5 4 2 6" xfId="799" xr:uid="{00000000-0005-0000-0000-0000DE020000}"/>
    <cellStyle name="Entrada 2 5 4 2 7" xfId="800" xr:uid="{00000000-0005-0000-0000-0000DF020000}"/>
    <cellStyle name="Entrada 2 5 5" xfId="801" xr:uid="{00000000-0005-0000-0000-0000E0020000}"/>
    <cellStyle name="Entrada 2 5 5 2" xfId="802" xr:uid="{00000000-0005-0000-0000-0000E1020000}"/>
    <cellStyle name="Entrada 2 5 5 3" xfId="803" xr:uid="{00000000-0005-0000-0000-0000E2020000}"/>
    <cellStyle name="Entrada 2 5 5 4" xfId="804" xr:uid="{00000000-0005-0000-0000-0000E3020000}"/>
    <cellStyle name="Entrada 2 5 5 5" xfId="805" xr:uid="{00000000-0005-0000-0000-0000E4020000}"/>
    <cellStyle name="Entrada 2 5 5 6" xfId="806" xr:uid="{00000000-0005-0000-0000-0000E5020000}"/>
    <cellStyle name="Entrada 2 5 5 7" xfId="807" xr:uid="{00000000-0005-0000-0000-0000E6020000}"/>
    <cellStyle name="Entrada 2 6" xfId="808" xr:uid="{00000000-0005-0000-0000-0000E7020000}"/>
    <cellStyle name="Entrada 2 6 2" xfId="809" xr:uid="{00000000-0005-0000-0000-0000E8020000}"/>
    <cellStyle name="Entrada 2 6 2 2" xfId="810" xr:uid="{00000000-0005-0000-0000-0000E9020000}"/>
    <cellStyle name="Entrada 2 6 2 2 2" xfId="811" xr:uid="{00000000-0005-0000-0000-0000EA020000}"/>
    <cellStyle name="Entrada 2 6 2 2 3" xfId="812" xr:uid="{00000000-0005-0000-0000-0000EB020000}"/>
    <cellStyle name="Entrada 2 6 2 2 4" xfId="813" xr:uid="{00000000-0005-0000-0000-0000EC020000}"/>
    <cellStyle name="Entrada 2 6 2 2 5" xfId="814" xr:uid="{00000000-0005-0000-0000-0000ED020000}"/>
    <cellStyle name="Entrada 2 6 2 2 6" xfId="815" xr:uid="{00000000-0005-0000-0000-0000EE020000}"/>
    <cellStyle name="Entrada 2 6 2 2 7" xfId="816" xr:uid="{00000000-0005-0000-0000-0000EF020000}"/>
    <cellStyle name="Entrada 2 6 3" xfId="817" xr:uid="{00000000-0005-0000-0000-0000F0020000}"/>
    <cellStyle name="Entrada 2 6 3 2" xfId="818" xr:uid="{00000000-0005-0000-0000-0000F1020000}"/>
    <cellStyle name="Entrada 2 6 3 2 2" xfId="819" xr:uid="{00000000-0005-0000-0000-0000F2020000}"/>
    <cellStyle name="Entrada 2 6 3 2 3" xfId="820" xr:uid="{00000000-0005-0000-0000-0000F3020000}"/>
    <cellStyle name="Entrada 2 6 3 2 4" xfId="821" xr:uid="{00000000-0005-0000-0000-0000F4020000}"/>
    <cellStyle name="Entrada 2 6 3 2 5" xfId="822" xr:uid="{00000000-0005-0000-0000-0000F5020000}"/>
    <cellStyle name="Entrada 2 6 3 2 6" xfId="823" xr:uid="{00000000-0005-0000-0000-0000F6020000}"/>
    <cellStyle name="Entrada 2 6 3 2 7" xfId="824" xr:uid="{00000000-0005-0000-0000-0000F7020000}"/>
    <cellStyle name="Entrada 2 6 4" xfId="825" xr:uid="{00000000-0005-0000-0000-0000F8020000}"/>
    <cellStyle name="Entrada 2 6 4 2" xfId="826" xr:uid="{00000000-0005-0000-0000-0000F9020000}"/>
    <cellStyle name="Entrada 2 6 4 2 2" xfId="827" xr:uid="{00000000-0005-0000-0000-0000FA020000}"/>
    <cellStyle name="Entrada 2 6 4 2 3" xfId="828" xr:uid="{00000000-0005-0000-0000-0000FB020000}"/>
    <cellStyle name="Entrada 2 6 4 2 4" xfId="829" xr:uid="{00000000-0005-0000-0000-0000FC020000}"/>
    <cellStyle name="Entrada 2 6 4 2 5" xfId="830" xr:uid="{00000000-0005-0000-0000-0000FD020000}"/>
    <cellStyle name="Entrada 2 6 4 2 6" xfId="831" xr:uid="{00000000-0005-0000-0000-0000FE020000}"/>
    <cellStyle name="Entrada 2 6 4 2 7" xfId="832" xr:uid="{00000000-0005-0000-0000-0000FF020000}"/>
    <cellStyle name="Entrada 2 6 5" xfId="833" xr:uid="{00000000-0005-0000-0000-000000030000}"/>
    <cellStyle name="Entrada 2 6 5 2" xfId="834" xr:uid="{00000000-0005-0000-0000-000001030000}"/>
    <cellStyle name="Entrada 2 6 5 3" xfId="835" xr:uid="{00000000-0005-0000-0000-000002030000}"/>
    <cellStyle name="Entrada 2 6 5 4" xfId="836" xr:uid="{00000000-0005-0000-0000-000003030000}"/>
    <cellStyle name="Entrada 2 6 5 5" xfId="837" xr:uid="{00000000-0005-0000-0000-000004030000}"/>
    <cellStyle name="Entrada 2 6 5 6" xfId="838" xr:uid="{00000000-0005-0000-0000-000005030000}"/>
    <cellStyle name="Entrada 2 6 5 7" xfId="839" xr:uid="{00000000-0005-0000-0000-000006030000}"/>
    <cellStyle name="Entrada 2 7" xfId="840" xr:uid="{00000000-0005-0000-0000-000007030000}"/>
    <cellStyle name="Entrada 3" xfId="841" xr:uid="{00000000-0005-0000-0000-000008030000}"/>
    <cellStyle name="Entrada 3 10" xfId="842" xr:uid="{00000000-0005-0000-0000-000009030000}"/>
    <cellStyle name="Entrada 3 10 2" xfId="843" xr:uid="{00000000-0005-0000-0000-00000A030000}"/>
    <cellStyle name="Entrada 3 10 2 2" xfId="844" xr:uid="{00000000-0005-0000-0000-00000B030000}"/>
    <cellStyle name="Entrada 3 10 2 3" xfId="845" xr:uid="{00000000-0005-0000-0000-00000C030000}"/>
    <cellStyle name="Entrada 3 10 2 4" xfId="846" xr:uid="{00000000-0005-0000-0000-00000D030000}"/>
    <cellStyle name="Entrada 3 10 2 5" xfId="847" xr:uid="{00000000-0005-0000-0000-00000E030000}"/>
    <cellStyle name="Entrada 3 10 2 6" xfId="848" xr:uid="{00000000-0005-0000-0000-00000F030000}"/>
    <cellStyle name="Entrada 3 10 2 7" xfId="849" xr:uid="{00000000-0005-0000-0000-000010030000}"/>
    <cellStyle name="Entrada 3 11" xfId="850" xr:uid="{00000000-0005-0000-0000-000011030000}"/>
    <cellStyle name="Entrada 3 11 2" xfId="851" xr:uid="{00000000-0005-0000-0000-000012030000}"/>
    <cellStyle name="Entrada 3 11 2 2" xfId="852" xr:uid="{00000000-0005-0000-0000-000013030000}"/>
    <cellStyle name="Entrada 3 11 2 3" xfId="853" xr:uid="{00000000-0005-0000-0000-000014030000}"/>
    <cellStyle name="Entrada 3 11 2 4" xfId="854" xr:uid="{00000000-0005-0000-0000-000015030000}"/>
    <cellStyle name="Entrada 3 11 2 5" xfId="855" xr:uid="{00000000-0005-0000-0000-000016030000}"/>
    <cellStyle name="Entrada 3 11 2 6" xfId="856" xr:uid="{00000000-0005-0000-0000-000017030000}"/>
    <cellStyle name="Entrada 3 11 2 7" xfId="857" xr:uid="{00000000-0005-0000-0000-000018030000}"/>
    <cellStyle name="Entrada 3 12" xfId="858" xr:uid="{00000000-0005-0000-0000-000019030000}"/>
    <cellStyle name="Entrada 3 12 2" xfId="859" xr:uid="{00000000-0005-0000-0000-00001A030000}"/>
    <cellStyle name="Entrada 3 12 3" xfId="860" xr:uid="{00000000-0005-0000-0000-00001B030000}"/>
    <cellStyle name="Entrada 3 12 4" xfId="861" xr:uid="{00000000-0005-0000-0000-00001C030000}"/>
    <cellStyle name="Entrada 3 12 5" xfId="862" xr:uid="{00000000-0005-0000-0000-00001D030000}"/>
    <cellStyle name="Entrada 3 12 6" xfId="863" xr:uid="{00000000-0005-0000-0000-00001E030000}"/>
    <cellStyle name="Entrada 3 12 7" xfId="864" xr:uid="{00000000-0005-0000-0000-00001F030000}"/>
    <cellStyle name="Entrada 3 2" xfId="865" xr:uid="{00000000-0005-0000-0000-000020030000}"/>
    <cellStyle name="Entrada 3 2 2" xfId="866" xr:uid="{00000000-0005-0000-0000-000021030000}"/>
    <cellStyle name="Entrada 3 2 2 2" xfId="867" xr:uid="{00000000-0005-0000-0000-000022030000}"/>
    <cellStyle name="Entrada 3 2 2 2 2" xfId="868" xr:uid="{00000000-0005-0000-0000-000023030000}"/>
    <cellStyle name="Entrada 3 2 2 2 3" xfId="869" xr:uid="{00000000-0005-0000-0000-000024030000}"/>
    <cellStyle name="Entrada 3 2 2 2 4" xfId="870" xr:uid="{00000000-0005-0000-0000-000025030000}"/>
    <cellStyle name="Entrada 3 2 2 2 5" xfId="871" xr:uid="{00000000-0005-0000-0000-000026030000}"/>
    <cellStyle name="Entrada 3 2 2 2 6" xfId="872" xr:uid="{00000000-0005-0000-0000-000027030000}"/>
    <cellStyle name="Entrada 3 2 2 2 7" xfId="873" xr:uid="{00000000-0005-0000-0000-000028030000}"/>
    <cellStyle name="Entrada 3 2 3" xfId="874" xr:uid="{00000000-0005-0000-0000-000029030000}"/>
    <cellStyle name="Entrada 3 2 3 2" xfId="875" xr:uid="{00000000-0005-0000-0000-00002A030000}"/>
    <cellStyle name="Entrada 3 2 3 2 2" xfId="876" xr:uid="{00000000-0005-0000-0000-00002B030000}"/>
    <cellStyle name="Entrada 3 2 3 2 3" xfId="877" xr:uid="{00000000-0005-0000-0000-00002C030000}"/>
    <cellStyle name="Entrada 3 2 3 2 4" xfId="878" xr:uid="{00000000-0005-0000-0000-00002D030000}"/>
    <cellStyle name="Entrada 3 2 3 2 5" xfId="879" xr:uid="{00000000-0005-0000-0000-00002E030000}"/>
    <cellStyle name="Entrada 3 2 3 2 6" xfId="880" xr:uid="{00000000-0005-0000-0000-00002F030000}"/>
    <cellStyle name="Entrada 3 2 3 2 7" xfId="881" xr:uid="{00000000-0005-0000-0000-000030030000}"/>
    <cellStyle name="Entrada 3 2 4" xfId="882" xr:uid="{00000000-0005-0000-0000-000031030000}"/>
    <cellStyle name="Entrada 3 2 4 2" xfId="883" xr:uid="{00000000-0005-0000-0000-000032030000}"/>
    <cellStyle name="Entrada 3 2 4 2 2" xfId="884" xr:uid="{00000000-0005-0000-0000-000033030000}"/>
    <cellStyle name="Entrada 3 2 4 2 3" xfId="885" xr:uid="{00000000-0005-0000-0000-000034030000}"/>
    <cellStyle name="Entrada 3 2 4 2 4" xfId="886" xr:uid="{00000000-0005-0000-0000-000035030000}"/>
    <cellStyle name="Entrada 3 2 4 2 5" xfId="887" xr:uid="{00000000-0005-0000-0000-000036030000}"/>
    <cellStyle name="Entrada 3 2 4 2 6" xfId="888" xr:uid="{00000000-0005-0000-0000-000037030000}"/>
    <cellStyle name="Entrada 3 2 4 2 7" xfId="889" xr:uid="{00000000-0005-0000-0000-000038030000}"/>
    <cellStyle name="Entrada 3 2 5" xfId="890" xr:uid="{00000000-0005-0000-0000-000039030000}"/>
    <cellStyle name="Entrada 3 2 5 2" xfId="891" xr:uid="{00000000-0005-0000-0000-00003A030000}"/>
    <cellStyle name="Entrada 3 2 5 3" xfId="892" xr:uid="{00000000-0005-0000-0000-00003B030000}"/>
    <cellStyle name="Entrada 3 2 5 4" xfId="893" xr:uid="{00000000-0005-0000-0000-00003C030000}"/>
    <cellStyle name="Entrada 3 2 5 5" xfId="894" xr:uid="{00000000-0005-0000-0000-00003D030000}"/>
    <cellStyle name="Entrada 3 2 5 6" xfId="895" xr:uid="{00000000-0005-0000-0000-00003E030000}"/>
    <cellStyle name="Entrada 3 2 5 7" xfId="896" xr:uid="{00000000-0005-0000-0000-00003F030000}"/>
    <cellStyle name="Entrada 3 3" xfId="897" xr:uid="{00000000-0005-0000-0000-000040030000}"/>
    <cellStyle name="Entrada 3 3 2" xfId="898" xr:uid="{00000000-0005-0000-0000-000041030000}"/>
    <cellStyle name="Entrada 3 3 2 2" xfId="899" xr:uid="{00000000-0005-0000-0000-000042030000}"/>
    <cellStyle name="Entrada 3 3 2 2 2" xfId="900" xr:uid="{00000000-0005-0000-0000-000043030000}"/>
    <cellStyle name="Entrada 3 3 2 2 3" xfId="901" xr:uid="{00000000-0005-0000-0000-000044030000}"/>
    <cellStyle name="Entrada 3 3 2 2 4" xfId="902" xr:uid="{00000000-0005-0000-0000-000045030000}"/>
    <cellStyle name="Entrada 3 3 2 2 5" xfId="903" xr:uid="{00000000-0005-0000-0000-000046030000}"/>
    <cellStyle name="Entrada 3 3 2 2 6" xfId="904" xr:uid="{00000000-0005-0000-0000-000047030000}"/>
    <cellStyle name="Entrada 3 3 2 2 7" xfId="905" xr:uid="{00000000-0005-0000-0000-000048030000}"/>
    <cellStyle name="Entrada 3 3 3" xfId="906" xr:uid="{00000000-0005-0000-0000-000049030000}"/>
    <cellStyle name="Entrada 3 3 3 2" xfId="907" xr:uid="{00000000-0005-0000-0000-00004A030000}"/>
    <cellStyle name="Entrada 3 3 3 2 2" xfId="908" xr:uid="{00000000-0005-0000-0000-00004B030000}"/>
    <cellStyle name="Entrada 3 3 3 2 3" xfId="909" xr:uid="{00000000-0005-0000-0000-00004C030000}"/>
    <cellStyle name="Entrada 3 3 3 2 4" xfId="910" xr:uid="{00000000-0005-0000-0000-00004D030000}"/>
    <cellStyle name="Entrada 3 3 3 2 5" xfId="911" xr:uid="{00000000-0005-0000-0000-00004E030000}"/>
    <cellStyle name="Entrada 3 3 3 2 6" xfId="912" xr:uid="{00000000-0005-0000-0000-00004F030000}"/>
    <cellStyle name="Entrada 3 3 3 2 7" xfId="913" xr:uid="{00000000-0005-0000-0000-000050030000}"/>
    <cellStyle name="Entrada 3 3 4" xfId="914" xr:uid="{00000000-0005-0000-0000-000051030000}"/>
    <cellStyle name="Entrada 3 3 4 2" xfId="915" xr:uid="{00000000-0005-0000-0000-000052030000}"/>
    <cellStyle name="Entrada 3 3 4 2 2" xfId="916" xr:uid="{00000000-0005-0000-0000-000053030000}"/>
    <cellStyle name="Entrada 3 3 4 2 3" xfId="917" xr:uid="{00000000-0005-0000-0000-000054030000}"/>
    <cellStyle name="Entrada 3 3 4 2 4" xfId="918" xr:uid="{00000000-0005-0000-0000-000055030000}"/>
    <cellStyle name="Entrada 3 3 4 2 5" xfId="919" xr:uid="{00000000-0005-0000-0000-000056030000}"/>
    <cellStyle name="Entrada 3 3 4 2 6" xfId="920" xr:uid="{00000000-0005-0000-0000-000057030000}"/>
    <cellStyle name="Entrada 3 3 4 2 7" xfId="921" xr:uid="{00000000-0005-0000-0000-000058030000}"/>
    <cellStyle name="Entrada 3 3 5" xfId="922" xr:uid="{00000000-0005-0000-0000-000059030000}"/>
    <cellStyle name="Entrada 3 3 5 2" xfId="923" xr:uid="{00000000-0005-0000-0000-00005A030000}"/>
    <cellStyle name="Entrada 3 3 5 3" xfId="924" xr:uid="{00000000-0005-0000-0000-00005B030000}"/>
    <cellStyle name="Entrada 3 3 5 4" xfId="925" xr:uid="{00000000-0005-0000-0000-00005C030000}"/>
    <cellStyle name="Entrada 3 3 5 5" xfId="926" xr:uid="{00000000-0005-0000-0000-00005D030000}"/>
    <cellStyle name="Entrada 3 3 5 6" xfId="927" xr:uid="{00000000-0005-0000-0000-00005E030000}"/>
    <cellStyle name="Entrada 3 3 5 7" xfId="928" xr:uid="{00000000-0005-0000-0000-00005F030000}"/>
    <cellStyle name="Entrada 3 4" xfId="929" xr:uid="{00000000-0005-0000-0000-000060030000}"/>
    <cellStyle name="Entrada 3 4 2" xfId="930" xr:uid="{00000000-0005-0000-0000-000061030000}"/>
    <cellStyle name="Entrada 3 4 2 2" xfId="931" xr:uid="{00000000-0005-0000-0000-000062030000}"/>
    <cellStyle name="Entrada 3 4 2 2 2" xfId="932" xr:uid="{00000000-0005-0000-0000-000063030000}"/>
    <cellStyle name="Entrada 3 4 2 2 3" xfId="933" xr:uid="{00000000-0005-0000-0000-000064030000}"/>
    <cellStyle name="Entrada 3 4 2 2 4" xfId="934" xr:uid="{00000000-0005-0000-0000-000065030000}"/>
    <cellStyle name="Entrada 3 4 2 2 5" xfId="935" xr:uid="{00000000-0005-0000-0000-000066030000}"/>
    <cellStyle name="Entrada 3 4 2 2 6" xfId="936" xr:uid="{00000000-0005-0000-0000-000067030000}"/>
    <cellStyle name="Entrada 3 4 2 2 7" xfId="937" xr:uid="{00000000-0005-0000-0000-000068030000}"/>
    <cellStyle name="Entrada 3 4 3" xfId="938" xr:uid="{00000000-0005-0000-0000-000069030000}"/>
    <cellStyle name="Entrada 3 4 3 2" xfId="939" xr:uid="{00000000-0005-0000-0000-00006A030000}"/>
    <cellStyle name="Entrada 3 4 3 2 2" xfId="940" xr:uid="{00000000-0005-0000-0000-00006B030000}"/>
    <cellStyle name="Entrada 3 4 3 2 3" xfId="941" xr:uid="{00000000-0005-0000-0000-00006C030000}"/>
    <cellStyle name="Entrada 3 4 3 2 4" xfId="942" xr:uid="{00000000-0005-0000-0000-00006D030000}"/>
    <cellStyle name="Entrada 3 4 3 2 5" xfId="943" xr:uid="{00000000-0005-0000-0000-00006E030000}"/>
    <cellStyle name="Entrada 3 4 3 2 6" xfId="944" xr:uid="{00000000-0005-0000-0000-00006F030000}"/>
    <cellStyle name="Entrada 3 4 3 2 7" xfId="945" xr:uid="{00000000-0005-0000-0000-000070030000}"/>
    <cellStyle name="Entrada 3 4 4" xfId="946" xr:uid="{00000000-0005-0000-0000-000071030000}"/>
    <cellStyle name="Entrada 3 4 4 2" xfId="947" xr:uid="{00000000-0005-0000-0000-000072030000}"/>
    <cellStyle name="Entrada 3 4 4 2 2" xfId="948" xr:uid="{00000000-0005-0000-0000-000073030000}"/>
    <cellStyle name="Entrada 3 4 4 2 3" xfId="949" xr:uid="{00000000-0005-0000-0000-000074030000}"/>
    <cellStyle name="Entrada 3 4 4 2 4" xfId="950" xr:uid="{00000000-0005-0000-0000-000075030000}"/>
    <cellStyle name="Entrada 3 4 4 2 5" xfId="951" xr:uid="{00000000-0005-0000-0000-000076030000}"/>
    <cellStyle name="Entrada 3 4 4 2 6" xfId="952" xr:uid="{00000000-0005-0000-0000-000077030000}"/>
    <cellStyle name="Entrada 3 4 4 2 7" xfId="953" xr:uid="{00000000-0005-0000-0000-000078030000}"/>
    <cellStyle name="Entrada 3 4 5" xfId="954" xr:uid="{00000000-0005-0000-0000-000079030000}"/>
    <cellStyle name="Entrada 3 4 5 2" xfId="955" xr:uid="{00000000-0005-0000-0000-00007A030000}"/>
    <cellStyle name="Entrada 3 4 5 3" xfId="956" xr:uid="{00000000-0005-0000-0000-00007B030000}"/>
    <cellStyle name="Entrada 3 4 5 4" xfId="957" xr:uid="{00000000-0005-0000-0000-00007C030000}"/>
    <cellStyle name="Entrada 3 4 5 5" xfId="958" xr:uid="{00000000-0005-0000-0000-00007D030000}"/>
    <cellStyle name="Entrada 3 4 5 6" xfId="959" xr:uid="{00000000-0005-0000-0000-00007E030000}"/>
    <cellStyle name="Entrada 3 4 5 7" xfId="960" xr:uid="{00000000-0005-0000-0000-00007F030000}"/>
    <cellStyle name="Entrada 3 5" xfId="961" xr:uid="{00000000-0005-0000-0000-000080030000}"/>
    <cellStyle name="Entrada 3 5 2" xfId="962" xr:uid="{00000000-0005-0000-0000-000081030000}"/>
    <cellStyle name="Entrada 3 5 2 2" xfId="963" xr:uid="{00000000-0005-0000-0000-000082030000}"/>
    <cellStyle name="Entrada 3 5 2 2 2" xfId="964" xr:uid="{00000000-0005-0000-0000-000083030000}"/>
    <cellStyle name="Entrada 3 5 2 2 3" xfId="965" xr:uid="{00000000-0005-0000-0000-000084030000}"/>
    <cellStyle name="Entrada 3 5 2 2 4" xfId="966" xr:uid="{00000000-0005-0000-0000-000085030000}"/>
    <cellStyle name="Entrada 3 5 2 2 5" xfId="967" xr:uid="{00000000-0005-0000-0000-000086030000}"/>
    <cellStyle name="Entrada 3 5 2 2 6" xfId="968" xr:uid="{00000000-0005-0000-0000-000087030000}"/>
    <cellStyle name="Entrada 3 5 2 2 7" xfId="969" xr:uid="{00000000-0005-0000-0000-000088030000}"/>
    <cellStyle name="Entrada 3 5 3" xfId="970" xr:uid="{00000000-0005-0000-0000-000089030000}"/>
    <cellStyle name="Entrada 3 5 3 2" xfId="971" xr:uid="{00000000-0005-0000-0000-00008A030000}"/>
    <cellStyle name="Entrada 3 5 3 2 2" xfId="972" xr:uid="{00000000-0005-0000-0000-00008B030000}"/>
    <cellStyle name="Entrada 3 5 3 2 3" xfId="973" xr:uid="{00000000-0005-0000-0000-00008C030000}"/>
    <cellStyle name="Entrada 3 5 3 2 4" xfId="974" xr:uid="{00000000-0005-0000-0000-00008D030000}"/>
    <cellStyle name="Entrada 3 5 3 2 5" xfId="975" xr:uid="{00000000-0005-0000-0000-00008E030000}"/>
    <cellStyle name="Entrada 3 5 3 2 6" xfId="976" xr:uid="{00000000-0005-0000-0000-00008F030000}"/>
    <cellStyle name="Entrada 3 5 3 2 7" xfId="977" xr:uid="{00000000-0005-0000-0000-000090030000}"/>
    <cellStyle name="Entrada 3 5 4" xfId="978" xr:uid="{00000000-0005-0000-0000-000091030000}"/>
    <cellStyle name="Entrada 3 5 4 2" xfId="979" xr:uid="{00000000-0005-0000-0000-000092030000}"/>
    <cellStyle name="Entrada 3 5 4 2 2" xfId="980" xr:uid="{00000000-0005-0000-0000-000093030000}"/>
    <cellStyle name="Entrada 3 5 4 2 3" xfId="981" xr:uid="{00000000-0005-0000-0000-000094030000}"/>
    <cellStyle name="Entrada 3 5 4 2 4" xfId="982" xr:uid="{00000000-0005-0000-0000-000095030000}"/>
    <cellStyle name="Entrada 3 5 4 2 5" xfId="983" xr:uid="{00000000-0005-0000-0000-000096030000}"/>
    <cellStyle name="Entrada 3 5 4 2 6" xfId="984" xr:uid="{00000000-0005-0000-0000-000097030000}"/>
    <cellStyle name="Entrada 3 5 4 2 7" xfId="985" xr:uid="{00000000-0005-0000-0000-000098030000}"/>
    <cellStyle name="Entrada 3 5 5" xfId="986" xr:uid="{00000000-0005-0000-0000-000099030000}"/>
    <cellStyle name="Entrada 3 5 5 2" xfId="987" xr:uid="{00000000-0005-0000-0000-00009A030000}"/>
    <cellStyle name="Entrada 3 5 5 3" xfId="988" xr:uid="{00000000-0005-0000-0000-00009B030000}"/>
    <cellStyle name="Entrada 3 5 5 4" xfId="989" xr:uid="{00000000-0005-0000-0000-00009C030000}"/>
    <cellStyle name="Entrada 3 5 5 5" xfId="990" xr:uid="{00000000-0005-0000-0000-00009D030000}"/>
    <cellStyle name="Entrada 3 5 5 6" xfId="991" xr:uid="{00000000-0005-0000-0000-00009E030000}"/>
    <cellStyle name="Entrada 3 5 5 7" xfId="992" xr:uid="{00000000-0005-0000-0000-00009F030000}"/>
    <cellStyle name="Entrada 3 6" xfId="993" xr:uid="{00000000-0005-0000-0000-0000A0030000}"/>
    <cellStyle name="Entrada 3 6 2" xfId="994" xr:uid="{00000000-0005-0000-0000-0000A1030000}"/>
    <cellStyle name="Entrada 3 6 2 2" xfId="995" xr:uid="{00000000-0005-0000-0000-0000A2030000}"/>
    <cellStyle name="Entrada 3 6 2 2 2" xfId="996" xr:uid="{00000000-0005-0000-0000-0000A3030000}"/>
    <cellStyle name="Entrada 3 6 2 2 3" xfId="997" xr:uid="{00000000-0005-0000-0000-0000A4030000}"/>
    <cellStyle name="Entrada 3 6 2 2 4" xfId="998" xr:uid="{00000000-0005-0000-0000-0000A5030000}"/>
    <cellStyle name="Entrada 3 6 2 2 5" xfId="999" xr:uid="{00000000-0005-0000-0000-0000A6030000}"/>
    <cellStyle name="Entrada 3 6 2 2 6" xfId="1000" xr:uid="{00000000-0005-0000-0000-0000A7030000}"/>
    <cellStyle name="Entrada 3 6 2 2 7" xfId="1001" xr:uid="{00000000-0005-0000-0000-0000A8030000}"/>
    <cellStyle name="Entrada 3 6 3" xfId="1002" xr:uid="{00000000-0005-0000-0000-0000A9030000}"/>
    <cellStyle name="Entrada 3 6 3 2" xfId="1003" xr:uid="{00000000-0005-0000-0000-0000AA030000}"/>
    <cellStyle name="Entrada 3 6 3 2 2" xfId="1004" xr:uid="{00000000-0005-0000-0000-0000AB030000}"/>
    <cellStyle name="Entrada 3 6 3 2 3" xfId="1005" xr:uid="{00000000-0005-0000-0000-0000AC030000}"/>
    <cellStyle name="Entrada 3 6 3 2 4" xfId="1006" xr:uid="{00000000-0005-0000-0000-0000AD030000}"/>
    <cellStyle name="Entrada 3 6 3 2 5" xfId="1007" xr:uid="{00000000-0005-0000-0000-0000AE030000}"/>
    <cellStyle name="Entrada 3 6 3 2 6" xfId="1008" xr:uid="{00000000-0005-0000-0000-0000AF030000}"/>
    <cellStyle name="Entrada 3 6 3 2 7" xfId="1009" xr:uid="{00000000-0005-0000-0000-0000B0030000}"/>
    <cellStyle name="Entrada 3 6 4" xfId="1010" xr:uid="{00000000-0005-0000-0000-0000B1030000}"/>
    <cellStyle name="Entrada 3 6 4 2" xfId="1011" xr:uid="{00000000-0005-0000-0000-0000B2030000}"/>
    <cellStyle name="Entrada 3 6 4 2 2" xfId="1012" xr:uid="{00000000-0005-0000-0000-0000B3030000}"/>
    <cellStyle name="Entrada 3 6 4 2 3" xfId="1013" xr:uid="{00000000-0005-0000-0000-0000B4030000}"/>
    <cellStyle name="Entrada 3 6 4 2 4" xfId="1014" xr:uid="{00000000-0005-0000-0000-0000B5030000}"/>
    <cellStyle name="Entrada 3 6 4 2 5" xfId="1015" xr:uid="{00000000-0005-0000-0000-0000B6030000}"/>
    <cellStyle name="Entrada 3 6 4 2 6" xfId="1016" xr:uid="{00000000-0005-0000-0000-0000B7030000}"/>
    <cellStyle name="Entrada 3 6 4 2 7" xfId="1017" xr:uid="{00000000-0005-0000-0000-0000B8030000}"/>
    <cellStyle name="Entrada 3 6 5" xfId="1018" xr:uid="{00000000-0005-0000-0000-0000B9030000}"/>
    <cellStyle name="Entrada 3 6 5 2" xfId="1019" xr:uid="{00000000-0005-0000-0000-0000BA030000}"/>
    <cellStyle name="Entrada 3 6 5 3" xfId="1020" xr:uid="{00000000-0005-0000-0000-0000BB030000}"/>
    <cellStyle name="Entrada 3 6 5 4" xfId="1021" xr:uid="{00000000-0005-0000-0000-0000BC030000}"/>
    <cellStyle name="Entrada 3 6 5 5" xfId="1022" xr:uid="{00000000-0005-0000-0000-0000BD030000}"/>
    <cellStyle name="Entrada 3 6 5 6" xfId="1023" xr:uid="{00000000-0005-0000-0000-0000BE030000}"/>
    <cellStyle name="Entrada 3 6 5 7" xfId="1024" xr:uid="{00000000-0005-0000-0000-0000BF030000}"/>
    <cellStyle name="Entrada 3 7" xfId="1025" xr:uid="{00000000-0005-0000-0000-0000C0030000}"/>
    <cellStyle name="Entrada 3 7 2" xfId="1026" xr:uid="{00000000-0005-0000-0000-0000C1030000}"/>
    <cellStyle name="Entrada 3 7 2 2" xfId="1027" xr:uid="{00000000-0005-0000-0000-0000C2030000}"/>
    <cellStyle name="Entrada 3 7 2 2 2" xfId="1028" xr:uid="{00000000-0005-0000-0000-0000C3030000}"/>
    <cellStyle name="Entrada 3 7 2 2 3" xfId="1029" xr:uid="{00000000-0005-0000-0000-0000C4030000}"/>
    <cellStyle name="Entrada 3 7 2 2 4" xfId="1030" xr:uid="{00000000-0005-0000-0000-0000C5030000}"/>
    <cellStyle name="Entrada 3 7 2 2 5" xfId="1031" xr:uid="{00000000-0005-0000-0000-0000C6030000}"/>
    <cellStyle name="Entrada 3 7 2 2 6" xfId="1032" xr:uid="{00000000-0005-0000-0000-0000C7030000}"/>
    <cellStyle name="Entrada 3 7 2 2 7" xfId="1033" xr:uid="{00000000-0005-0000-0000-0000C8030000}"/>
    <cellStyle name="Entrada 3 7 3" xfId="1034" xr:uid="{00000000-0005-0000-0000-0000C9030000}"/>
    <cellStyle name="Entrada 3 7 3 2" xfId="1035" xr:uid="{00000000-0005-0000-0000-0000CA030000}"/>
    <cellStyle name="Entrada 3 7 3 2 2" xfId="1036" xr:uid="{00000000-0005-0000-0000-0000CB030000}"/>
    <cellStyle name="Entrada 3 7 3 2 3" xfId="1037" xr:uid="{00000000-0005-0000-0000-0000CC030000}"/>
    <cellStyle name="Entrada 3 7 3 2 4" xfId="1038" xr:uid="{00000000-0005-0000-0000-0000CD030000}"/>
    <cellStyle name="Entrada 3 7 3 2 5" xfId="1039" xr:uid="{00000000-0005-0000-0000-0000CE030000}"/>
    <cellStyle name="Entrada 3 7 3 2 6" xfId="1040" xr:uid="{00000000-0005-0000-0000-0000CF030000}"/>
    <cellStyle name="Entrada 3 7 3 2 7" xfId="1041" xr:uid="{00000000-0005-0000-0000-0000D0030000}"/>
    <cellStyle name="Entrada 3 7 4" xfId="1042" xr:uid="{00000000-0005-0000-0000-0000D1030000}"/>
    <cellStyle name="Entrada 3 7 4 2" xfId="1043" xr:uid="{00000000-0005-0000-0000-0000D2030000}"/>
    <cellStyle name="Entrada 3 7 4 2 2" xfId="1044" xr:uid="{00000000-0005-0000-0000-0000D3030000}"/>
    <cellStyle name="Entrada 3 7 4 2 3" xfId="1045" xr:uid="{00000000-0005-0000-0000-0000D4030000}"/>
    <cellStyle name="Entrada 3 7 4 2 4" xfId="1046" xr:uid="{00000000-0005-0000-0000-0000D5030000}"/>
    <cellStyle name="Entrada 3 7 4 2 5" xfId="1047" xr:uid="{00000000-0005-0000-0000-0000D6030000}"/>
    <cellStyle name="Entrada 3 7 4 2 6" xfId="1048" xr:uid="{00000000-0005-0000-0000-0000D7030000}"/>
    <cellStyle name="Entrada 3 7 4 2 7" xfId="1049" xr:uid="{00000000-0005-0000-0000-0000D8030000}"/>
    <cellStyle name="Entrada 3 7 5" xfId="1050" xr:uid="{00000000-0005-0000-0000-0000D9030000}"/>
    <cellStyle name="Entrada 3 7 5 2" xfId="1051" xr:uid="{00000000-0005-0000-0000-0000DA030000}"/>
    <cellStyle name="Entrada 3 7 5 3" xfId="1052" xr:uid="{00000000-0005-0000-0000-0000DB030000}"/>
    <cellStyle name="Entrada 3 7 5 4" xfId="1053" xr:uid="{00000000-0005-0000-0000-0000DC030000}"/>
    <cellStyle name="Entrada 3 7 5 5" xfId="1054" xr:uid="{00000000-0005-0000-0000-0000DD030000}"/>
    <cellStyle name="Entrada 3 7 5 6" xfId="1055" xr:uid="{00000000-0005-0000-0000-0000DE030000}"/>
    <cellStyle name="Entrada 3 7 5 7" xfId="1056" xr:uid="{00000000-0005-0000-0000-0000DF030000}"/>
    <cellStyle name="Entrada 3 8" xfId="1057" xr:uid="{00000000-0005-0000-0000-0000E0030000}"/>
    <cellStyle name="Entrada 3 8 2" xfId="1058" xr:uid="{00000000-0005-0000-0000-0000E1030000}"/>
    <cellStyle name="Entrada 3 8 2 2" xfId="1059" xr:uid="{00000000-0005-0000-0000-0000E2030000}"/>
    <cellStyle name="Entrada 3 8 2 2 2" xfId="1060" xr:uid="{00000000-0005-0000-0000-0000E3030000}"/>
    <cellStyle name="Entrada 3 8 2 2 3" xfId="1061" xr:uid="{00000000-0005-0000-0000-0000E4030000}"/>
    <cellStyle name="Entrada 3 8 2 2 4" xfId="1062" xr:uid="{00000000-0005-0000-0000-0000E5030000}"/>
    <cellStyle name="Entrada 3 8 2 2 5" xfId="1063" xr:uid="{00000000-0005-0000-0000-0000E6030000}"/>
    <cellStyle name="Entrada 3 8 2 2 6" xfId="1064" xr:uid="{00000000-0005-0000-0000-0000E7030000}"/>
    <cellStyle name="Entrada 3 8 2 2 7" xfId="1065" xr:uid="{00000000-0005-0000-0000-0000E8030000}"/>
    <cellStyle name="Entrada 3 8 3" xfId="1066" xr:uid="{00000000-0005-0000-0000-0000E9030000}"/>
    <cellStyle name="Entrada 3 8 3 2" xfId="1067" xr:uid="{00000000-0005-0000-0000-0000EA030000}"/>
    <cellStyle name="Entrada 3 8 3 2 2" xfId="1068" xr:uid="{00000000-0005-0000-0000-0000EB030000}"/>
    <cellStyle name="Entrada 3 8 3 2 3" xfId="1069" xr:uid="{00000000-0005-0000-0000-0000EC030000}"/>
    <cellStyle name="Entrada 3 8 3 2 4" xfId="1070" xr:uid="{00000000-0005-0000-0000-0000ED030000}"/>
    <cellStyle name="Entrada 3 8 3 2 5" xfId="1071" xr:uid="{00000000-0005-0000-0000-0000EE030000}"/>
    <cellStyle name="Entrada 3 8 3 2 6" xfId="1072" xr:uid="{00000000-0005-0000-0000-0000EF030000}"/>
    <cellStyle name="Entrada 3 8 3 2 7" xfId="1073" xr:uid="{00000000-0005-0000-0000-0000F0030000}"/>
    <cellStyle name="Entrada 3 8 4" xfId="1074" xr:uid="{00000000-0005-0000-0000-0000F1030000}"/>
    <cellStyle name="Entrada 3 8 4 2" xfId="1075" xr:uid="{00000000-0005-0000-0000-0000F2030000}"/>
    <cellStyle name="Entrada 3 8 4 2 2" xfId="1076" xr:uid="{00000000-0005-0000-0000-0000F3030000}"/>
    <cellStyle name="Entrada 3 8 4 2 3" xfId="1077" xr:uid="{00000000-0005-0000-0000-0000F4030000}"/>
    <cellStyle name="Entrada 3 8 4 2 4" xfId="1078" xr:uid="{00000000-0005-0000-0000-0000F5030000}"/>
    <cellStyle name="Entrada 3 8 4 2 5" xfId="1079" xr:uid="{00000000-0005-0000-0000-0000F6030000}"/>
    <cellStyle name="Entrada 3 8 4 2 6" xfId="1080" xr:uid="{00000000-0005-0000-0000-0000F7030000}"/>
    <cellStyle name="Entrada 3 8 4 2 7" xfId="1081" xr:uid="{00000000-0005-0000-0000-0000F8030000}"/>
    <cellStyle name="Entrada 3 8 5" xfId="1082" xr:uid="{00000000-0005-0000-0000-0000F9030000}"/>
    <cellStyle name="Entrada 3 8 5 2" xfId="1083" xr:uid="{00000000-0005-0000-0000-0000FA030000}"/>
    <cellStyle name="Entrada 3 8 5 3" xfId="1084" xr:uid="{00000000-0005-0000-0000-0000FB030000}"/>
    <cellStyle name="Entrada 3 8 5 4" xfId="1085" xr:uid="{00000000-0005-0000-0000-0000FC030000}"/>
    <cellStyle name="Entrada 3 8 5 5" xfId="1086" xr:uid="{00000000-0005-0000-0000-0000FD030000}"/>
    <cellStyle name="Entrada 3 8 5 6" xfId="1087" xr:uid="{00000000-0005-0000-0000-0000FE030000}"/>
    <cellStyle name="Entrada 3 8 5 7" xfId="1088" xr:uid="{00000000-0005-0000-0000-0000FF030000}"/>
    <cellStyle name="Entrada 3 9" xfId="1089" xr:uid="{00000000-0005-0000-0000-000000040000}"/>
    <cellStyle name="Entrada 3 9 2" xfId="1090" xr:uid="{00000000-0005-0000-0000-000001040000}"/>
    <cellStyle name="Entrada 3 9 2 2" xfId="1091" xr:uid="{00000000-0005-0000-0000-000002040000}"/>
    <cellStyle name="Entrada 3 9 2 3" xfId="1092" xr:uid="{00000000-0005-0000-0000-000003040000}"/>
    <cellStyle name="Entrada 3 9 2 4" xfId="1093" xr:uid="{00000000-0005-0000-0000-000004040000}"/>
    <cellStyle name="Entrada 3 9 2 5" xfId="1094" xr:uid="{00000000-0005-0000-0000-000005040000}"/>
    <cellStyle name="Entrada 3 9 2 6" xfId="1095" xr:uid="{00000000-0005-0000-0000-000006040000}"/>
    <cellStyle name="Entrada 3 9 2 7" xfId="1096" xr:uid="{00000000-0005-0000-0000-000007040000}"/>
    <cellStyle name="Entrada 4" xfId="1097" xr:uid="{00000000-0005-0000-0000-000008040000}"/>
    <cellStyle name="Euro" xfId="31" xr:uid="{00000000-0005-0000-0000-000009040000}"/>
    <cellStyle name="Euro 2" xfId="88" xr:uid="{00000000-0005-0000-0000-00000A040000}"/>
    <cellStyle name="Euro 2 2" xfId="1098" xr:uid="{00000000-0005-0000-0000-00000B040000}"/>
    <cellStyle name="Euro 2 3" xfId="1099" xr:uid="{00000000-0005-0000-0000-00000C040000}"/>
    <cellStyle name="Euro 3" xfId="1100" xr:uid="{00000000-0005-0000-0000-00000D040000}"/>
    <cellStyle name="Euro 4" xfId="1101" xr:uid="{00000000-0005-0000-0000-00000E040000}"/>
    <cellStyle name="Explanatory Text" xfId="1102" xr:uid="{00000000-0005-0000-0000-00000F040000}"/>
    <cellStyle name="Good" xfId="1103" xr:uid="{00000000-0005-0000-0000-000010040000}"/>
    <cellStyle name="Heading 1" xfId="1104" xr:uid="{00000000-0005-0000-0000-000011040000}"/>
    <cellStyle name="Heading 2" xfId="1105" xr:uid="{00000000-0005-0000-0000-000012040000}"/>
    <cellStyle name="Heading 3" xfId="1106" xr:uid="{00000000-0005-0000-0000-000013040000}"/>
    <cellStyle name="Heading 4" xfId="1107" xr:uid="{00000000-0005-0000-0000-000014040000}"/>
    <cellStyle name="Hipervínculo 2" xfId="1108" xr:uid="{00000000-0005-0000-0000-000015040000}"/>
    <cellStyle name="Incorrecto" xfId="32" builtinId="27" customBuiltin="1"/>
    <cellStyle name="Incorrecto 2" xfId="89" xr:uid="{00000000-0005-0000-0000-000017040000}"/>
    <cellStyle name="Incorrecto 2 2" xfId="1109" xr:uid="{00000000-0005-0000-0000-000018040000}"/>
    <cellStyle name="Incorrecto 2 3" xfId="1110" xr:uid="{00000000-0005-0000-0000-000019040000}"/>
    <cellStyle name="Incorrecto 3" xfId="1111" xr:uid="{00000000-0005-0000-0000-00001A040000}"/>
    <cellStyle name="Input" xfId="1112" xr:uid="{00000000-0005-0000-0000-00001B040000}"/>
    <cellStyle name="Linked Cell" xfId="1113" xr:uid="{00000000-0005-0000-0000-00001C040000}"/>
    <cellStyle name="Millares" xfId="33" builtinId="3"/>
    <cellStyle name="Millares [0] 2" xfId="90" xr:uid="{00000000-0005-0000-0000-00001E040000}"/>
    <cellStyle name="Millares [0] 2 2" xfId="115" xr:uid="{00000000-0005-0000-0000-00001F040000}"/>
    <cellStyle name="Millares [0] 2 3" xfId="123" xr:uid="{00000000-0005-0000-0000-000020040000}"/>
    <cellStyle name="Millares 10" xfId="1114" xr:uid="{00000000-0005-0000-0000-000021040000}"/>
    <cellStyle name="Millares 11" xfId="1115" xr:uid="{00000000-0005-0000-0000-000022040000}"/>
    <cellStyle name="Millares 12" xfId="1116" xr:uid="{00000000-0005-0000-0000-000023040000}"/>
    <cellStyle name="Millares 13" xfId="1117" xr:uid="{00000000-0005-0000-0000-000024040000}"/>
    <cellStyle name="Millares 14" xfId="1118" xr:uid="{00000000-0005-0000-0000-000025040000}"/>
    <cellStyle name="Millares 15" xfId="1119" xr:uid="{00000000-0005-0000-0000-000026040000}"/>
    <cellStyle name="Millares 16" xfId="1120" xr:uid="{00000000-0005-0000-0000-000027040000}"/>
    <cellStyle name="Millares 17" xfId="4862" xr:uid="{00000000-0005-0000-0000-000028040000}"/>
    <cellStyle name="Millares 17 2" xfId="4867" xr:uid="{00000000-0005-0000-0000-000029040000}"/>
    <cellStyle name="Millares 18" xfId="4874" xr:uid="{00000000-0005-0000-0000-00002A040000}"/>
    <cellStyle name="Millares 19" xfId="4876" xr:uid="{00000000-0005-0000-0000-00002B040000}"/>
    <cellStyle name="Millares 2" xfId="51" xr:uid="{00000000-0005-0000-0000-00002C040000}"/>
    <cellStyle name="Millares 2 2" xfId="54" xr:uid="{00000000-0005-0000-0000-00002D040000}"/>
    <cellStyle name="Millares 2 2 2" xfId="113" xr:uid="{00000000-0005-0000-0000-00002E040000}"/>
    <cellStyle name="Millares 2 2 2 2" xfId="1121" xr:uid="{00000000-0005-0000-0000-00002F040000}"/>
    <cellStyle name="Millares 2 2 2 3" xfId="1122" xr:uid="{00000000-0005-0000-0000-000030040000}"/>
    <cellStyle name="Millares 2 2 2 4" xfId="1123" xr:uid="{00000000-0005-0000-0000-000031040000}"/>
    <cellStyle name="Millares 2 2 3" xfId="1124" xr:uid="{00000000-0005-0000-0000-000032040000}"/>
    <cellStyle name="Millares 2 2 3 2" xfId="1125" xr:uid="{00000000-0005-0000-0000-000033040000}"/>
    <cellStyle name="Millares 2 2 3 3" xfId="1126" xr:uid="{00000000-0005-0000-0000-000034040000}"/>
    <cellStyle name="Millares 2 2 3 4" xfId="1127" xr:uid="{00000000-0005-0000-0000-000035040000}"/>
    <cellStyle name="Millares 2 2 4" xfId="1128" xr:uid="{00000000-0005-0000-0000-000036040000}"/>
    <cellStyle name="Millares 2 2 5" xfId="1129" xr:uid="{00000000-0005-0000-0000-000037040000}"/>
    <cellStyle name="Millares 2 2 6" xfId="1130" xr:uid="{00000000-0005-0000-0000-000038040000}"/>
    <cellStyle name="Millares 2 2 7" xfId="4871" xr:uid="{00000000-0005-0000-0000-000039040000}"/>
    <cellStyle name="Millares 2 3" xfId="111" xr:uid="{00000000-0005-0000-0000-00003A040000}"/>
    <cellStyle name="Millares 2 3 2" xfId="1131" xr:uid="{00000000-0005-0000-0000-00003B040000}"/>
    <cellStyle name="Millares 2 3 3" xfId="1132" xr:uid="{00000000-0005-0000-0000-00003C040000}"/>
    <cellStyle name="Millares 2 4" xfId="121" xr:uid="{00000000-0005-0000-0000-00003D040000}"/>
    <cellStyle name="Millares 2 4 2" xfId="1133" xr:uid="{00000000-0005-0000-0000-00003E040000}"/>
    <cellStyle name="Millares 2 5" xfId="1134" xr:uid="{00000000-0005-0000-0000-00003F040000}"/>
    <cellStyle name="Millares 2 5 2" xfId="1135" xr:uid="{00000000-0005-0000-0000-000040040000}"/>
    <cellStyle name="Millares 2 5 3" xfId="1136" xr:uid="{00000000-0005-0000-0000-000041040000}"/>
    <cellStyle name="Millares 2 6" xfId="1137" xr:uid="{00000000-0005-0000-0000-000042040000}"/>
    <cellStyle name="Millares 2_Sector Educativo Cuenta Pública 2009 - copia" xfId="1138" xr:uid="{00000000-0005-0000-0000-000043040000}"/>
    <cellStyle name="Millares 20" xfId="4878" xr:uid="{00000000-0005-0000-0000-000044040000}"/>
    <cellStyle name="Millares 3" xfId="52" xr:uid="{00000000-0005-0000-0000-000045040000}"/>
    <cellStyle name="Millares 3 2" xfId="112" xr:uid="{00000000-0005-0000-0000-000046040000}"/>
    <cellStyle name="Millares 3 2 2" xfId="1139" xr:uid="{00000000-0005-0000-0000-000047040000}"/>
    <cellStyle name="Millares 3 2 3" xfId="1140" xr:uid="{00000000-0005-0000-0000-000048040000}"/>
    <cellStyle name="Millares 3 2 4" xfId="1141" xr:uid="{00000000-0005-0000-0000-000049040000}"/>
    <cellStyle name="Millares 3 3" xfId="1142" xr:uid="{00000000-0005-0000-0000-00004A040000}"/>
    <cellStyle name="Millares 3 3 2" xfId="1143" xr:uid="{00000000-0005-0000-0000-00004B040000}"/>
    <cellStyle name="Millares 3 3 3" xfId="1144" xr:uid="{00000000-0005-0000-0000-00004C040000}"/>
    <cellStyle name="Millares 3 4" xfId="1145" xr:uid="{00000000-0005-0000-0000-00004D040000}"/>
    <cellStyle name="Millares 3 5" xfId="1146" xr:uid="{00000000-0005-0000-0000-00004E040000}"/>
    <cellStyle name="Millares 3 6" xfId="1147" xr:uid="{00000000-0005-0000-0000-00004F040000}"/>
    <cellStyle name="Millares 3 7" xfId="1148" xr:uid="{00000000-0005-0000-0000-000050040000}"/>
    <cellStyle name="Millares 4" xfId="102" xr:uid="{00000000-0005-0000-0000-000051040000}"/>
    <cellStyle name="Millares 4 2" xfId="117" xr:uid="{00000000-0005-0000-0000-000052040000}"/>
    <cellStyle name="Millares 4 3" xfId="125" xr:uid="{00000000-0005-0000-0000-000053040000}"/>
    <cellStyle name="Millares 4 4" xfId="1149" xr:uid="{00000000-0005-0000-0000-000054040000}"/>
    <cellStyle name="Millares 4 5" xfId="1150" xr:uid="{00000000-0005-0000-0000-000055040000}"/>
    <cellStyle name="Millares 5" xfId="107" xr:uid="{00000000-0005-0000-0000-000056040000}"/>
    <cellStyle name="Millares 5 2" xfId="1151" xr:uid="{00000000-0005-0000-0000-000057040000}"/>
    <cellStyle name="Millares 5 2 2" xfId="1152" xr:uid="{00000000-0005-0000-0000-000058040000}"/>
    <cellStyle name="Millares 5 3" xfId="1153" xr:uid="{00000000-0005-0000-0000-000059040000}"/>
    <cellStyle name="Millares 5 4" xfId="1154" xr:uid="{00000000-0005-0000-0000-00005A040000}"/>
    <cellStyle name="Millares 6" xfId="119" xr:uid="{00000000-0005-0000-0000-00005B040000}"/>
    <cellStyle name="Millares 6 2" xfId="1155" xr:uid="{00000000-0005-0000-0000-00005C040000}"/>
    <cellStyle name="Millares 6 3" xfId="1156" xr:uid="{00000000-0005-0000-0000-00005D040000}"/>
    <cellStyle name="Millares 7" xfId="122" xr:uid="{00000000-0005-0000-0000-00005E040000}"/>
    <cellStyle name="Millares 7 2" xfId="1157" xr:uid="{00000000-0005-0000-0000-00005F040000}"/>
    <cellStyle name="Millares 7 3" xfId="1158" xr:uid="{00000000-0005-0000-0000-000060040000}"/>
    <cellStyle name="Millares 8" xfId="1159" xr:uid="{00000000-0005-0000-0000-000061040000}"/>
    <cellStyle name="Millares 8 2" xfId="1160" xr:uid="{00000000-0005-0000-0000-000062040000}"/>
    <cellStyle name="Millares 9" xfId="1161" xr:uid="{00000000-0005-0000-0000-000063040000}"/>
    <cellStyle name="Moneda [0] 2" xfId="1162" xr:uid="{00000000-0005-0000-0000-000064040000}"/>
    <cellStyle name="Moneda [0] 3" xfId="1163" xr:uid="{00000000-0005-0000-0000-000065040000}"/>
    <cellStyle name="Moneda 2" xfId="1164" xr:uid="{00000000-0005-0000-0000-000066040000}"/>
    <cellStyle name="Moneda 2 2" xfId="1165" xr:uid="{00000000-0005-0000-0000-000067040000}"/>
    <cellStyle name="Moneda 2 3" xfId="1166" xr:uid="{00000000-0005-0000-0000-000068040000}"/>
    <cellStyle name="Moneda 2 4" xfId="1167" xr:uid="{00000000-0005-0000-0000-000069040000}"/>
    <cellStyle name="Moneda 3" xfId="129" xr:uid="{00000000-0005-0000-0000-00006A040000}"/>
    <cellStyle name="Moneda 3 2" xfId="1168" xr:uid="{00000000-0005-0000-0000-00006B040000}"/>
    <cellStyle name="Moneda 3 2 2" xfId="1169" xr:uid="{00000000-0005-0000-0000-00006C040000}"/>
    <cellStyle name="Moneda 3 2 3" xfId="1170" xr:uid="{00000000-0005-0000-0000-00006D040000}"/>
    <cellStyle name="Moneda 3 2 4" xfId="1171" xr:uid="{00000000-0005-0000-0000-00006E040000}"/>
    <cellStyle name="Moneda 3 3" xfId="1172" xr:uid="{00000000-0005-0000-0000-00006F040000}"/>
    <cellStyle name="Moneda 3 4" xfId="1173" xr:uid="{00000000-0005-0000-0000-000070040000}"/>
    <cellStyle name="Moneda 3 5" xfId="1174" xr:uid="{00000000-0005-0000-0000-000071040000}"/>
    <cellStyle name="Moneda 3 6" xfId="4865" xr:uid="{00000000-0005-0000-0000-000072040000}"/>
    <cellStyle name="Moneda 3 6 2" xfId="4869" xr:uid="{00000000-0005-0000-0000-000073040000}"/>
    <cellStyle name="Moneda 4" xfId="1175" xr:uid="{00000000-0005-0000-0000-000074040000}"/>
    <cellStyle name="Moneda 4 2" xfId="1176" xr:uid="{00000000-0005-0000-0000-000075040000}"/>
    <cellStyle name="Moneda 5" xfId="1177" xr:uid="{00000000-0005-0000-0000-000076040000}"/>
    <cellStyle name="Moneda 5 2" xfId="1178" xr:uid="{00000000-0005-0000-0000-000077040000}"/>
    <cellStyle name="Moneda 6" xfId="1179" xr:uid="{00000000-0005-0000-0000-000078040000}"/>
    <cellStyle name="Moneda 7" xfId="4863" xr:uid="{00000000-0005-0000-0000-000079040000}"/>
    <cellStyle name="Moneda 7 2" xfId="4872" xr:uid="{00000000-0005-0000-0000-00007A040000}"/>
    <cellStyle name="Neutral" xfId="34" builtinId="28" customBuiltin="1"/>
    <cellStyle name="Neutral 2" xfId="91" xr:uid="{00000000-0005-0000-0000-00007C040000}"/>
    <cellStyle name="Neutral 2 2" xfId="1180" xr:uid="{00000000-0005-0000-0000-00007D040000}"/>
    <cellStyle name="Neutral 2 3" xfId="1181" xr:uid="{00000000-0005-0000-0000-00007E040000}"/>
    <cellStyle name="Neutral 3" xfId="1182" xr:uid="{00000000-0005-0000-0000-00007F040000}"/>
    <cellStyle name="NivelCol_2_ing-egre-mar2001" xfId="1183" xr:uid="{00000000-0005-0000-0000-000080040000}"/>
    <cellStyle name="NivelFila_2_ing-egre-mar2001" xfId="1184" xr:uid="{00000000-0005-0000-0000-000081040000}"/>
    <cellStyle name="Normal" xfId="0" builtinId="0"/>
    <cellStyle name="Normal 10" xfId="1185" xr:uid="{00000000-0005-0000-0000-000083040000}"/>
    <cellStyle name="Normal 10 2" xfId="1186" xr:uid="{00000000-0005-0000-0000-000084040000}"/>
    <cellStyle name="Normal 103" xfId="128" xr:uid="{00000000-0005-0000-0000-000085040000}"/>
    <cellStyle name="Normal 103 2" xfId="4861" xr:uid="{00000000-0005-0000-0000-000086040000}"/>
    <cellStyle name="Normal 103 2 2" xfId="4866" xr:uid="{00000000-0005-0000-0000-000087040000}"/>
    <cellStyle name="Normal 11" xfId="1187" xr:uid="{00000000-0005-0000-0000-000088040000}"/>
    <cellStyle name="Normal 11 2" xfId="1188" xr:uid="{00000000-0005-0000-0000-000089040000}"/>
    <cellStyle name="Normal 12" xfId="1189" xr:uid="{00000000-0005-0000-0000-00008A040000}"/>
    <cellStyle name="Normal 12 2" xfId="1190" xr:uid="{00000000-0005-0000-0000-00008B040000}"/>
    <cellStyle name="Normal 12 3" xfId="1191" xr:uid="{00000000-0005-0000-0000-00008C040000}"/>
    <cellStyle name="Normal 13" xfId="1192" xr:uid="{00000000-0005-0000-0000-00008D040000}"/>
    <cellStyle name="Normal 13 2" xfId="1193" xr:uid="{00000000-0005-0000-0000-00008E040000}"/>
    <cellStyle name="Normal 13 3" xfId="1194" xr:uid="{00000000-0005-0000-0000-00008F040000}"/>
    <cellStyle name="Normal 14" xfId="1195" xr:uid="{00000000-0005-0000-0000-000090040000}"/>
    <cellStyle name="Normal 15" xfId="1196" xr:uid="{00000000-0005-0000-0000-000091040000}"/>
    <cellStyle name="Normal 16" xfId="1197" xr:uid="{00000000-0005-0000-0000-000092040000}"/>
    <cellStyle name="Normal 16 2" xfId="1198" xr:uid="{00000000-0005-0000-0000-000093040000}"/>
    <cellStyle name="Normal 16 3" xfId="1199" xr:uid="{00000000-0005-0000-0000-000094040000}"/>
    <cellStyle name="Normal 17" xfId="1200" xr:uid="{00000000-0005-0000-0000-000095040000}"/>
    <cellStyle name="Normal 17 2" xfId="1201" xr:uid="{00000000-0005-0000-0000-000096040000}"/>
    <cellStyle name="Normal 17 3" xfId="1202" xr:uid="{00000000-0005-0000-0000-000097040000}"/>
    <cellStyle name="Normal 17 3 2" xfId="1203" xr:uid="{00000000-0005-0000-0000-000098040000}"/>
    <cellStyle name="Normal 18" xfId="1204" xr:uid="{00000000-0005-0000-0000-000099040000}"/>
    <cellStyle name="Normal 18 2" xfId="1205" xr:uid="{00000000-0005-0000-0000-00009A040000}"/>
    <cellStyle name="Normal 19" xfId="1206" xr:uid="{00000000-0005-0000-0000-00009B040000}"/>
    <cellStyle name="Normal 2" xfId="35" xr:uid="{00000000-0005-0000-0000-00009C040000}"/>
    <cellStyle name="Normal 2 10" xfId="1207" xr:uid="{00000000-0005-0000-0000-00009D040000}"/>
    <cellStyle name="Normal 2 11" xfId="1208" xr:uid="{00000000-0005-0000-0000-00009E040000}"/>
    <cellStyle name="Normal 2 12" xfId="1209" xr:uid="{00000000-0005-0000-0000-00009F040000}"/>
    <cellStyle name="Normal 2 13" xfId="1210" xr:uid="{00000000-0005-0000-0000-0000A0040000}"/>
    <cellStyle name="Normal 2 2" xfId="108" xr:uid="{00000000-0005-0000-0000-0000A1040000}"/>
    <cellStyle name="Normal 2 2 2" xfId="1211" xr:uid="{00000000-0005-0000-0000-0000A2040000}"/>
    <cellStyle name="Normal 2 2 3" xfId="1212" xr:uid="{00000000-0005-0000-0000-0000A3040000}"/>
    <cellStyle name="Normal 2 2 3 2" xfId="1213" xr:uid="{00000000-0005-0000-0000-0000A4040000}"/>
    <cellStyle name="Normal 2 2 4" xfId="1214" xr:uid="{00000000-0005-0000-0000-0000A5040000}"/>
    <cellStyle name="Normal 2 2 5" xfId="1215" xr:uid="{00000000-0005-0000-0000-0000A6040000}"/>
    <cellStyle name="Normal 2 2 6" xfId="1216" xr:uid="{00000000-0005-0000-0000-0000A7040000}"/>
    <cellStyle name="Normal 2 2 7" xfId="1217" xr:uid="{00000000-0005-0000-0000-0000A8040000}"/>
    <cellStyle name="Normal 2 3" xfId="120" xr:uid="{00000000-0005-0000-0000-0000A9040000}"/>
    <cellStyle name="Normal 2 3 2" xfId="1218" xr:uid="{00000000-0005-0000-0000-0000AA040000}"/>
    <cellStyle name="Normal 2 4" xfId="1219" xr:uid="{00000000-0005-0000-0000-0000AB040000}"/>
    <cellStyle name="Normal 2 5" xfId="1220" xr:uid="{00000000-0005-0000-0000-0000AC040000}"/>
    <cellStyle name="Normal 2 6" xfId="1221" xr:uid="{00000000-0005-0000-0000-0000AD040000}"/>
    <cellStyle name="Normal 2 7" xfId="1222" xr:uid="{00000000-0005-0000-0000-0000AE040000}"/>
    <cellStyle name="Normal 2 8" xfId="1223" xr:uid="{00000000-0005-0000-0000-0000AF040000}"/>
    <cellStyle name="Normal 2 9" xfId="1224" xr:uid="{00000000-0005-0000-0000-0000B0040000}"/>
    <cellStyle name="Normal 2_PEI (Por Oficio Acumulado)" xfId="1225" xr:uid="{00000000-0005-0000-0000-0000B1040000}"/>
    <cellStyle name="Normal 20" xfId="1226" xr:uid="{00000000-0005-0000-0000-0000B2040000}"/>
    <cellStyle name="Normal 21" xfId="1227" xr:uid="{00000000-0005-0000-0000-0000B3040000}"/>
    <cellStyle name="Normal 22" xfId="1228" xr:uid="{00000000-0005-0000-0000-0000B4040000}"/>
    <cellStyle name="Normal 23" xfId="1229" xr:uid="{00000000-0005-0000-0000-0000B5040000}"/>
    <cellStyle name="Normal 24" xfId="1230" xr:uid="{00000000-0005-0000-0000-0000B6040000}"/>
    <cellStyle name="Normal 25" xfId="1231" xr:uid="{00000000-0005-0000-0000-0000B7040000}"/>
    <cellStyle name="Normal 26" xfId="1232" xr:uid="{00000000-0005-0000-0000-0000B8040000}"/>
    <cellStyle name="Normal 26 2" xfId="1233" xr:uid="{00000000-0005-0000-0000-0000B9040000}"/>
    <cellStyle name="Normal 27" xfId="1234" xr:uid="{00000000-0005-0000-0000-0000BA040000}"/>
    <cellStyle name="Normal 28" xfId="1235" xr:uid="{00000000-0005-0000-0000-0000BB040000}"/>
    <cellStyle name="Normal 29" xfId="1236" xr:uid="{00000000-0005-0000-0000-0000BC040000}"/>
    <cellStyle name="Normal 3" xfId="36" xr:uid="{00000000-0005-0000-0000-0000BD040000}"/>
    <cellStyle name="Normal 3 2" xfId="109" xr:uid="{00000000-0005-0000-0000-0000BE040000}"/>
    <cellStyle name="Normal 3 2 2" xfId="1237" xr:uid="{00000000-0005-0000-0000-0000BF040000}"/>
    <cellStyle name="Normal 3 2 3" xfId="1238" xr:uid="{00000000-0005-0000-0000-0000C0040000}"/>
    <cellStyle name="Normal 3 2 4" xfId="1239" xr:uid="{00000000-0005-0000-0000-0000C1040000}"/>
    <cellStyle name="Normal 3 2 5" xfId="1240" xr:uid="{00000000-0005-0000-0000-0000C2040000}"/>
    <cellStyle name="Normal 3 3" xfId="1241" xr:uid="{00000000-0005-0000-0000-0000C3040000}"/>
    <cellStyle name="Normal 3 3 2" xfId="1242" xr:uid="{00000000-0005-0000-0000-0000C4040000}"/>
    <cellStyle name="Normal 3 3 3" xfId="1243" xr:uid="{00000000-0005-0000-0000-0000C5040000}"/>
    <cellStyle name="Normal 3 4" xfId="1244" xr:uid="{00000000-0005-0000-0000-0000C6040000}"/>
    <cellStyle name="Normal 3 5" xfId="1245" xr:uid="{00000000-0005-0000-0000-0000C7040000}"/>
    <cellStyle name="Normal 30" xfId="1246" xr:uid="{00000000-0005-0000-0000-0000C8040000}"/>
    <cellStyle name="Normal 31" xfId="1247" xr:uid="{00000000-0005-0000-0000-0000C9040000}"/>
    <cellStyle name="Normal 32" xfId="1248" xr:uid="{00000000-0005-0000-0000-0000CA040000}"/>
    <cellStyle name="Normal 33" xfId="1249" xr:uid="{00000000-0005-0000-0000-0000CB040000}"/>
    <cellStyle name="Normal 34" xfId="1250" xr:uid="{00000000-0005-0000-0000-0000CC040000}"/>
    <cellStyle name="Normal 35" xfId="1251" xr:uid="{00000000-0005-0000-0000-0000CD040000}"/>
    <cellStyle name="Normal 36" xfId="1252" xr:uid="{00000000-0005-0000-0000-0000CE040000}"/>
    <cellStyle name="Normal 37" xfId="1253" xr:uid="{00000000-0005-0000-0000-0000CF040000}"/>
    <cellStyle name="Normal 38" xfId="1254" xr:uid="{00000000-0005-0000-0000-0000D0040000}"/>
    <cellStyle name="Normal 39" xfId="1255" xr:uid="{00000000-0005-0000-0000-0000D1040000}"/>
    <cellStyle name="Normal 4" xfId="53" xr:uid="{00000000-0005-0000-0000-0000D2040000}"/>
    <cellStyle name="Normal 4 2" xfId="1256" xr:uid="{00000000-0005-0000-0000-0000D3040000}"/>
    <cellStyle name="Normal 4 2 2" xfId="1257" xr:uid="{00000000-0005-0000-0000-0000D4040000}"/>
    <cellStyle name="Normal 4 2 3" xfId="1258" xr:uid="{00000000-0005-0000-0000-0000D5040000}"/>
    <cellStyle name="Normal 4 2 4" xfId="1259" xr:uid="{00000000-0005-0000-0000-0000D6040000}"/>
    <cellStyle name="Normal 4 2 5" xfId="1260" xr:uid="{00000000-0005-0000-0000-0000D7040000}"/>
    <cellStyle name="Normal 4 3" xfId="1261" xr:uid="{00000000-0005-0000-0000-0000D8040000}"/>
    <cellStyle name="Normal 4 4" xfId="1262" xr:uid="{00000000-0005-0000-0000-0000D9040000}"/>
    <cellStyle name="Normal 4 5" xfId="1263" xr:uid="{00000000-0005-0000-0000-0000DA040000}"/>
    <cellStyle name="Normal 4 6" xfId="1264" xr:uid="{00000000-0005-0000-0000-0000DB040000}"/>
    <cellStyle name="Normal 40" xfId="1265" xr:uid="{00000000-0005-0000-0000-0000DC040000}"/>
    <cellStyle name="Normal 41" xfId="1266" xr:uid="{00000000-0005-0000-0000-0000DD040000}"/>
    <cellStyle name="Normal 42" xfId="1267" xr:uid="{00000000-0005-0000-0000-0000DE040000}"/>
    <cellStyle name="Normal 43" xfId="1268" xr:uid="{00000000-0005-0000-0000-0000DF040000}"/>
    <cellStyle name="Normal 44" xfId="1269" xr:uid="{00000000-0005-0000-0000-0000E0040000}"/>
    <cellStyle name="Normal 45" xfId="1270" xr:uid="{00000000-0005-0000-0000-0000E1040000}"/>
    <cellStyle name="Normal 46" xfId="1271" xr:uid="{00000000-0005-0000-0000-0000E2040000}"/>
    <cellStyle name="Normal 47" xfId="1272" xr:uid="{00000000-0005-0000-0000-0000E3040000}"/>
    <cellStyle name="Normal 48" xfId="1273" xr:uid="{00000000-0005-0000-0000-0000E4040000}"/>
    <cellStyle name="Normal 49" xfId="4860" xr:uid="{00000000-0005-0000-0000-0000E5040000}"/>
    <cellStyle name="Normal 5" xfId="101" xr:uid="{00000000-0005-0000-0000-0000E6040000}"/>
    <cellStyle name="Normal 5 2" xfId="116" xr:uid="{00000000-0005-0000-0000-0000E7040000}"/>
    <cellStyle name="Normal 5 2 2" xfId="1274" xr:uid="{00000000-0005-0000-0000-0000E8040000}"/>
    <cellStyle name="Normal 5 2 3" xfId="1275" xr:uid="{00000000-0005-0000-0000-0000E9040000}"/>
    <cellStyle name="Normal 5 3" xfId="124" xr:uid="{00000000-0005-0000-0000-0000EA040000}"/>
    <cellStyle name="Normal 5 4" xfId="1276" xr:uid="{00000000-0005-0000-0000-0000EB040000}"/>
    <cellStyle name="Normal 5 5" xfId="1277" xr:uid="{00000000-0005-0000-0000-0000EC040000}"/>
    <cellStyle name="Normal 50" xfId="4873" xr:uid="{00000000-0005-0000-0000-0000ED040000}"/>
    <cellStyle name="Normal 51" xfId="4875" xr:uid="{00000000-0005-0000-0000-0000EE040000}"/>
    <cellStyle name="Normal 52" xfId="4877" xr:uid="{00000000-0005-0000-0000-0000EF040000}"/>
    <cellStyle name="Normal 53" xfId="4879" xr:uid="{00000000-0005-0000-0000-0000F0040000}"/>
    <cellStyle name="Normal 6" xfId="104" xr:uid="{00000000-0005-0000-0000-0000F1040000}"/>
    <cellStyle name="Normal 6 2" xfId="1278" xr:uid="{00000000-0005-0000-0000-0000F2040000}"/>
    <cellStyle name="Normal 6 3" xfId="1279" xr:uid="{00000000-0005-0000-0000-0000F3040000}"/>
    <cellStyle name="Normal 6 4" xfId="1280" xr:uid="{00000000-0005-0000-0000-0000F4040000}"/>
    <cellStyle name="Normal 6 5" xfId="1281" xr:uid="{00000000-0005-0000-0000-0000F5040000}"/>
    <cellStyle name="Normal 6 6" xfId="1282" xr:uid="{00000000-0005-0000-0000-0000F6040000}"/>
    <cellStyle name="Normal 6 7" xfId="1283" xr:uid="{00000000-0005-0000-0000-0000F7040000}"/>
    <cellStyle name="Normal 6 8" xfId="1284" xr:uid="{00000000-0005-0000-0000-0000F8040000}"/>
    <cellStyle name="Normal 7" xfId="1285" xr:uid="{00000000-0005-0000-0000-0000F9040000}"/>
    <cellStyle name="Normal 7 2" xfId="1286" xr:uid="{00000000-0005-0000-0000-0000FA040000}"/>
    <cellStyle name="Normal 7 2 2" xfId="1287" xr:uid="{00000000-0005-0000-0000-0000FB040000}"/>
    <cellStyle name="Normal 7 2 3" xfId="1288" xr:uid="{00000000-0005-0000-0000-0000FC040000}"/>
    <cellStyle name="Normal 7 2 4" xfId="1289" xr:uid="{00000000-0005-0000-0000-0000FD040000}"/>
    <cellStyle name="Normal 7 3" xfId="1290" xr:uid="{00000000-0005-0000-0000-0000FE040000}"/>
    <cellStyle name="Normal 7 4" xfId="1291" xr:uid="{00000000-0005-0000-0000-0000FF040000}"/>
    <cellStyle name="Normal 7 5" xfId="1292" xr:uid="{00000000-0005-0000-0000-000000050000}"/>
    <cellStyle name="Normal 7 6" xfId="1293" xr:uid="{00000000-0005-0000-0000-000001050000}"/>
    <cellStyle name="Normal 8" xfId="1294" xr:uid="{00000000-0005-0000-0000-000002050000}"/>
    <cellStyle name="Normal 9" xfId="1295" xr:uid="{00000000-0005-0000-0000-000003050000}"/>
    <cellStyle name="Normal 9 2" xfId="1296" xr:uid="{00000000-0005-0000-0000-000004050000}"/>
    <cellStyle name="Normal 9 3" xfId="1297" xr:uid="{00000000-0005-0000-0000-000005050000}"/>
    <cellStyle name="Normal 9 4" xfId="1298" xr:uid="{00000000-0005-0000-0000-000006050000}"/>
    <cellStyle name="Normal_FGPAGO95" xfId="37" xr:uid="{00000000-0005-0000-0000-000007050000}"/>
    <cellStyle name="Notas" xfId="38" builtinId="10" customBuiltin="1"/>
    <cellStyle name="Notas 2" xfId="92" xr:uid="{00000000-0005-0000-0000-000009050000}"/>
    <cellStyle name="Notas 2 2" xfId="1299" xr:uid="{00000000-0005-0000-0000-00000A050000}"/>
    <cellStyle name="Notas 2 2 2" xfId="1300" xr:uid="{00000000-0005-0000-0000-00000B050000}"/>
    <cellStyle name="Notas 2 2 2 2" xfId="1301" xr:uid="{00000000-0005-0000-0000-00000C050000}"/>
    <cellStyle name="Notas 2 2 2 2 2" xfId="1302" xr:uid="{00000000-0005-0000-0000-00000D050000}"/>
    <cellStyle name="Notas 2 2 2 2 3" xfId="1303" xr:uid="{00000000-0005-0000-0000-00000E050000}"/>
    <cellStyle name="Notas 2 2 2 2 4" xfId="1304" xr:uid="{00000000-0005-0000-0000-00000F050000}"/>
    <cellStyle name="Notas 2 2 2 2 5" xfId="1305" xr:uid="{00000000-0005-0000-0000-000010050000}"/>
    <cellStyle name="Notas 2 2 2 2 6" xfId="1306" xr:uid="{00000000-0005-0000-0000-000011050000}"/>
    <cellStyle name="Notas 2 2 2 2 7" xfId="1307" xr:uid="{00000000-0005-0000-0000-000012050000}"/>
    <cellStyle name="Notas 2 2 3" xfId="1308" xr:uid="{00000000-0005-0000-0000-000013050000}"/>
    <cellStyle name="Notas 2 2 3 2" xfId="1309" xr:uid="{00000000-0005-0000-0000-000014050000}"/>
    <cellStyle name="Notas 2 2 3 2 2" xfId="1310" xr:uid="{00000000-0005-0000-0000-000015050000}"/>
    <cellStyle name="Notas 2 2 3 2 3" xfId="1311" xr:uid="{00000000-0005-0000-0000-000016050000}"/>
    <cellStyle name="Notas 2 2 3 2 4" xfId="1312" xr:uid="{00000000-0005-0000-0000-000017050000}"/>
    <cellStyle name="Notas 2 2 3 2 5" xfId="1313" xr:uid="{00000000-0005-0000-0000-000018050000}"/>
    <cellStyle name="Notas 2 2 3 2 6" xfId="1314" xr:uid="{00000000-0005-0000-0000-000019050000}"/>
    <cellStyle name="Notas 2 2 3 2 7" xfId="1315" xr:uid="{00000000-0005-0000-0000-00001A050000}"/>
    <cellStyle name="Notas 2 2 4" xfId="1316" xr:uid="{00000000-0005-0000-0000-00001B050000}"/>
    <cellStyle name="Notas 2 2 4 2" xfId="1317" xr:uid="{00000000-0005-0000-0000-00001C050000}"/>
    <cellStyle name="Notas 2 2 4 2 2" xfId="1318" xr:uid="{00000000-0005-0000-0000-00001D050000}"/>
    <cellStyle name="Notas 2 2 4 2 3" xfId="1319" xr:uid="{00000000-0005-0000-0000-00001E050000}"/>
    <cellStyle name="Notas 2 2 4 2 4" xfId="1320" xr:uid="{00000000-0005-0000-0000-00001F050000}"/>
    <cellStyle name="Notas 2 2 4 2 5" xfId="1321" xr:uid="{00000000-0005-0000-0000-000020050000}"/>
    <cellStyle name="Notas 2 2 4 2 6" xfId="1322" xr:uid="{00000000-0005-0000-0000-000021050000}"/>
    <cellStyle name="Notas 2 2 4 2 7" xfId="1323" xr:uid="{00000000-0005-0000-0000-000022050000}"/>
    <cellStyle name="Notas 2 2 5" xfId="1324" xr:uid="{00000000-0005-0000-0000-000023050000}"/>
    <cellStyle name="Notas 2 2 5 2" xfId="1325" xr:uid="{00000000-0005-0000-0000-000024050000}"/>
    <cellStyle name="Notas 2 2 5 3" xfId="1326" xr:uid="{00000000-0005-0000-0000-000025050000}"/>
    <cellStyle name="Notas 2 2 5 4" xfId="1327" xr:uid="{00000000-0005-0000-0000-000026050000}"/>
    <cellStyle name="Notas 2 2 5 5" xfId="1328" xr:uid="{00000000-0005-0000-0000-000027050000}"/>
    <cellStyle name="Notas 2 2 5 6" xfId="1329" xr:uid="{00000000-0005-0000-0000-000028050000}"/>
    <cellStyle name="Notas 2 2 5 7" xfId="1330" xr:uid="{00000000-0005-0000-0000-000029050000}"/>
    <cellStyle name="Notas 2 3" xfId="1331" xr:uid="{00000000-0005-0000-0000-00002A050000}"/>
    <cellStyle name="Notas 2 3 2" xfId="1332" xr:uid="{00000000-0005-0000-0000-00002B050000}"/>
    <cellStyle name="Notas 2 3 2 2" xfId="1333" xr:uid="{00000000-0005-0000-0000-00002C050000}"/>
    <cellStyle name="Notas 2 3 2 2 2" xfId="1334" xr:uid="{00000000-0005-0000-0000-00002D050000}"/>
    <cellStyle name="Notas 2 3 2 2 3" xfId="1335" xr:uid="{00000000-0005-0000-0000-00002E050000}"/>
    <cellStyle name="Notas 2 3 2 2 4" xfId="1336" xr:uid="{00000000-0005-0000-0000-00002F050000}"/>
    <cellStyle name="Notas 2 3 2 2 5" xfId="1337" xr:uid="{00000000-0005-0000-0000-000030050000}"/>
    <cellStyle name="Notas 2 3 2 2 6" xfId="1338" xr:uid="{00000000-0005-0000-0000-000031050000}"/>
    <cellStyle name="Notas 2 3 2 2 7" xfId="1339" xr:uid="{00000000-0005-0000-0000-000032050000}"/>
    <cellStyle name="Notas 2 3 3" xfId="1340" xr:uid="{00000000-0005-0000-0000-000033050000}"/>
    <cellStyle name="Notas 2 3 3 2" xfId="1341" xr:uid="{00000000-0005-0000-0000-000034050000}"/>
    <cellStyle name="Notas 2 3 3 2 2" xfId="1342" xr:uid="{00000000-0005-0000-0000-000035050000}"/>
    <cellStyle name="Notas 2 3 3 2 3" xfId="1343" xr:uid="{00000000-0005-0000-0000-000036050000}"/>
    <cellStyle name="Notas 2 3 3 2 4" xfId="1344" xr:uid="{00000000-0005-0000-0000-000037050000}"/>
    <cellStyle name="Notas 2 3 3 2 5" xfId="1345" xr:uid="{00000000-0005-0000-0000-000038050000}"/>
    <cellStyle name="Notas 2 3 3 2 6" xfId="1346" xr:uid="{00000000-0005-0000-0000-000039050000}"/>
    <cellStyle name="Notas 2 3 3 2 7" xfId="1347" xr:uid="{00000000-0005-0000-0000-00003A050000}"/>
    <cellStyle name="Notas 2 3 4" xfId="1348" xr:uid="{00000000-0005-0000-0000-00003B050000}"/>
    <cellStyle name="Notas 2 3 4 2" xfId="1349" xr:uid="{00000000-0005-0000-0000-00003C050000}"/>
    <cellStyle name="Notas 2 3 4 2 2" xfId="1350" xr:uid="{00000000-0005-0000-0000-00003D050000}"/>
    <cellStyle name="Notas 2 3 4 2 3" xfId="1351" xr:uid="{00000000-0005-0000-0000-00003E050000}"/>
    <cellStyle name="Notas 2 3 4 2 4" xfId="1352" xr:uid="{00000000-0005-0000-0000-00003F050000}"/>
    <cellStyle name="Notas 2 3 4 2 5" xfId="1353" xr:uid="{00000000-0005-0000-0000-000040050000}"/>
    <cellStyle name="Notas 2 3 4 2 6" xfId="1354" xr:uid="{00000000-0005-0000-0000-000041050000}"/>
    <cellStyle name="Notas 2 3 4 2 7" xfId="1355" xr:uid="{00000000-0005-0000-0000-000042050000}"/>
    <cellStyle name="Notas 2 3 5" xfId="1356" xr:uid="{00000000-0005-0000-0000-000043050000}"/>
    <cellStyle name="Notas 2 3 5 2" xfId="1357" xr:uid="{00000000-0005-0000-0000-000044050000}"/>
    <cellStyle name="Notas 2 3 5 3" xfId="1358" xr:uid="{00000000-0005-0000-0000-000045050000}"/>
    <cellStyle name="Notas 2 3 5 4" xfId="1359" xr:uid="{00000000-0005-0000-0000-000046050000}"/>
    <cellStyle name="Notas 2 3 5 5" xfId="1360" xr:uid="{00000000-0005-0000-0000-000047050000}"/>
    <cellStyle name="Notas 2 3 5 6" xfId="1361" xr:uid="{00000000-0005-0000-0000-000048050000}"/>
    <cellStyle name="Notas 2 3 5 7" xfId="1362" xr:uid="{00000000-0005-0000-0000-000049050000}"/>
    <cellStyle name="Notas 2 4" xfId="1363" xr:uid="{00000000-0005-0000-0000-00004A050000}"/>
    <cellStyle name="Notas 2 4 2" xfId="1364" xr:uid="{00000000-0005-0000-0000-00004B050000}"/>
    <cellStyle name="Notas 2 4 2 2" xfId="1365" xr:uid="{00000000-0005-0000-0000-00004C050000}"/>
    <cellStyle name="Notas 2 4 2 2 2" xfId="1366" xr:uid="{00000000-0005-0000-0000-00004D050000}"/>
    <cellStyle name="Notas 2 4 2 2 3" xfId="1367" xr:uid="{00000000-0005-0000-0000-00004E050000}"/>
    <cellStyle name="Notas 2 4 2 2 4" xfId="1368" xr:uid="{00000000-0005-0000-0000-00004F050000}"/>
    <cellStyle name="Notas 2 4 2 2 5" xfId="1369" xr:uid="{00000000-0005-0000-0000-000050050000}"/>
    <cellStyle name="Notas 2 4 2 2 6" xfId="1370" xr:uid="{00000000-0005-0000-0000-000051050000}"/>
    <cellStyle name="Notas 2 4 2 2 7" xfId="1371" xr:uid="{00000000-0005-0000-0000-000052050000}"/>
    <cellStyle name="Notas 2 4 3" xfId="1372" xr:uid="{00000000-0005-0000-0000-000053050000}"/>
    <cellStyle name="Notas 2 4 3 2" xfId="1373" xr:uid="{00000000-0005-0000-0000-000054050000}"/>
    <cellStyle name="Notas 2 4 3 2 2" xfId="1374" xr:uid="{00000000-0005-0000-0000-000055050000}"/>
    <cellStyle name="Notas 2 4 3 2 3" xfId="1375" xr:uid="{00000000-0005-0000-0000-000056050000}"/>
    <cellStyle name="Notas 2 4 3 2 4" xfId="1376" xr:uid="{00000000-0005-0000-0000-000057050000}"/>
    <cellStyle name="Notas 2 4 3 2 5" xfId="1377" xr:uid="{00000000-0005-0000-0000-000058050000}"/>
    <cellStyle name="Notas 2 4 3 2 6" xfId="1378" xr:uid="{00000000-0005-0000-0000-000059050000}"/>
    <cellStyle name="Notas 2 4 3 2 7" xfId="1379" xr:uid="{00000000-0005-0000-0000-00005A050000}"/>
    <cellStyle name="Notas 2 4 4" xfId="1380" xr:uid="{00000000-0005-0000-0000-00005B050000}"/>
    <cellStyle name="Notas 2 4 4 2" xfId="1381" xr:uid="{00000000-0005-0000-0000-00005C050000}"/>
    <cellStyle name="Notas 2 4 4 2 2" xfId="1382" xr:uid="{00000000-0005-0000-0000-00005D050000}"/>
    <cellStyle name="Notas 2 4 4 2 3" xfId="1383" xr:uid="{00000000-0005-0000-0000-00005E050000}"/>
    <cellStyle name="Notas 2 4 4 2 4" xfId="1384" xr:uid="{00000000-0005-0000-0000-00005F050000}"/>
    <cellStyle name="Notas 2 4 4 2 5" xfId="1385" xr:uid="{00000000-0005-0000-0000-000060050000}"/>
    <cellStyle name="Notas 2 4 4 2 6" xfId="1386" xr:uid="{00000000-0005-0000-0000-000061050000}"/>
    <cellStyle name="Notas 2 4 4 2 7" xfId="1387" xr:uid="{00000000-0005-0000-0000-000062050000}"/>
    <cellStyle name="Notas 2 4 5" xfId="1388" xr:uid="{00000000-0005-0000-0000-000063050000}"/>
    <cellStyle name="Notas 2 4 5 2" xfId="1389" xr:uid="{00000000-0005-0000-0000-000064050000}"/>
    <cellStyle name="Notas 2 4 5 3" xfId="1390" xr:uid="{00000000-0005-0000-0000-000065050000}"/>
    <cellStyle name="Notas 2 4 5 4" xfId="1391" xr:uid="{00000000-0005-0000-0000-000066050000}"/>
    <cellStyle name="Notas 2 4 5 5" xfId="1392" xr:uid="{00000000-0005-0000-0000-000067050000}"/>
    <cellStyle name="Notas 2 4 5 6" xfId="1393" xr:uid="{00000000-0005-0000-0000-000068050000}"/>
    <cellStyle name="Notas 2 4 5 7" xfId="1394" xr:uid="{00000000-0005-0000-0000-000069050000}"/>
    <cellStyle name="Notas 2 5" xfId="1395" xr:uid="{00000000-0005-0000-0000-00006A050000}"/>
    <cellStyle name="Notas 2 5 2" xfId="1396" xr:uid="{00000000-0005-0000-0000-00006B050000}"/>
    <cellStyle name="Notas 2 5 2 2" xfId="1397" xr:uid="{00000000-0005-0000-0000-00006C050000}"/>
    <cellStyle name="Notas 2 5 2 2 2" xfId="1398" xr:uid="{00000000-0005-0000-0000-00006D050000}"/>
    <cellStyle name="Notas 2 5 2 2 3" xfId="1399" xr:uid="{00000000-0005-0000-0000-00006E050000}"/>
    <cellStyle name="Notas 2 5 2 2 4" xfId="1400" xr:uid="{00000000-0005-0000-0000-00006F050000}"/>
    <cellStyle name="Notas 2 5 2 2 5" xfId="1401" xr:uid="{00000000-0005-0000-0000-000070050000}"/>
    <cellStyle name="Notas 2 5 2 2 6" xfId="1402" xr:uid="{00000000-0005-0000-0000-000071050000}"/>
    <cellStyle name="Notas 2 5 2 2 7" xfId="1403" xr:uid="{00000000-0005-0000-0000-000072050000}"/>
    <cellStyle name="Notas 2 5 3" xfId="1404" xr:uid="{00000000-0005-0000-0000-000073050000}"/>
    <cellStyle name="Notas 2 5 3 2" xfId="1405" xr:uid="{00000000-0005-0000-0000-000074050000}"/>
    <cellStyle name="Notas 2 5 3 2 2" xfId="1406" xr:uid="{00000000-0005-0000-0000-000075050000}"/>
    <cellStyle name="Notas 2 5 3 2 3" xfId="1407" xr:uid="{00000000-0005-0000-0000-000076050000}"/>
    <cellStyle name="Notas 2 5 3 2 4" xfId="1408" xr:uid="{00000000-0005-0000-0000-000077050000}"/>
    <cellStyle name="Notas 2 5 3 2 5" xfId="1409" xr:uid="{00000000-0005-0000-0000-000078050000}"/>
    <cellStyle name="Notas 2 5 3 2 6" xfId="1410" xr:uid="{00000000-0005-0000-0000-000079050000}"/>
    <cellStyle name="Notas 2 5 3 2 7" xfId="1411" xr:uid="{00000000-0005-0000-0000-00007A050000}"/>
    <cellStyle name="Notas 2 5 4" xfId="1412" xr:uid="{00000000-0005-0000-0000-00007B050000}"/>
    <cellStyle name="Notas 2 5 4 2" xfId="1413" xr:uid="{00000000-0005-0000-0000-00007C050000}"/>
    <cellStyle name="Notas 2 5 4 2 2" xfId="1414" xr:uid="{00000000-0005-0000-0000-00007D050000}"/>
    <cellStyle name="Notas 2 5 4 2 3" xfId="1415" xr:uid="{00000000-0005-0000-0000-00007E050000}"/>
    <cellStyle name="Notas 2 5 4 2 4" xfId="1416" xr:uid="{00000000-0005-0000-0000-00007F050000}"/>
    <cellStyle name="Notas 2 5 4 2 5" xfId="1417" xr:uid="{00000000-0005-0000-0000-000080050000}"/>
    <cellStyle name="Notas 2 5 4 2 6" xfId="1418" xr:uid="{00000000-0005-0000-0000-000081050000}"/>
    <cellStyle name="Notas 2 5 4 2 7" xfId="1419" xr:uid="{00000000-0005-0000-0000-000082050000}"/>
    <cellStyle name="Notas 2 5 5" xfId="1420" xr:uid="{00000000-0005-0000-0000-000083050000}"/>
    <cellStyle name="Notas 2 5 5 2" xfId="1421" xr:uid="{00000000-0005-0000-0000-000084050000}"/>
    <cellStyle name="Notas 2 5 5 3" xfId="1422" xr:uid="{00000000-0005-0000-0000-000085050000}"/>
    <cellStyle name="Notas 2 5 5 4" xfId="1423" xr:uid="{00000000-0005-0000-0000-000086050000}"/>
    <cellStyle name="Notas 2 5 5 5" xfId="1424" xr:uid="{00000000-0005-0000-0000-000087050000}"/>
    <cellStyle name="Notas 2 5 5 6" xfId="1425" xr:uid="{00000000-0005-0000-0000-000088050000}"/>
    <cellStyle name="Notas 2 5 5 7" xfId="1426" xr:uid="{00000000-0005-0000-0000-000089050000}"/>
    <cellStyle name="Notas 2 6" xfId="1427" xr:uid="{00000000-0005-0000-0000-00008A050000}"/>
    <cellStyle name="Notas 2 6 2" xfId="1428" xr:uid="{00000000-0005-0000-0000-00008B050000}"/>
    <cellStyle name="Notas 2 6 2 2" xfId="1429" xr:uid="{00000000-0005-0000-0000-00008C050000}"/>
    <cellStyle name="Notas 2 6 2 2 2" xfId="1430" xr:uid="{00000000-0005-0000-0000-00008D050000}"/>
    <cellStyle name="Notas 2 6 2 2 3" xfId="1431" xr:uid="{00000000-0005-0000-0000-00008E050000}"/>
    <cellStyle name="Notas 2 6 2 2 4" xfId="1432" xr:uid="{00000000-0005-0000-0000-00008F050000}"/>
    <cellStyle name="Notas 2 6 2 2 5" xfId="1433" xr:uid="{00000000-0005-0000-0000-000090050000}"/>
    <cellStyle name="Notas 2 6 2 2 6" xfId="1434" xr:uid="{00000000-0005-0000-0000-000091050000}"/>
    <cellStyle name="Notas 2 6 2 2 7" xfId="1435" xr:uid="{00000000-0005-0000-0000-000092050000}"/>
    <cellStyle name="Notas 2 6 3" xfId="1436" xr:uid="{00000000-0005-0000-0000-000093050000}"/>
    <cellStyle name="Notas 2 6 3 2" xfId="1437" xr:uid="{00000000-0005-0000-0000-000094050000}"/>
    <cellStyle name="Notas 2 6 3 2 2" xfId="1438" xr:uid="{00000000-0005-0000-0000-000095050000}"/>
    <cellStyle name="Notas 2 6 3 2 3" xfId="1439" xr:uid="{00000000-0005-0000-0000-000096050000}"/>
    <cellStyle name="Notas 2 6 3 2 4" xfId="1440" xr:uid="{00000000-0005-0000-0000-000097050000}"/>
    <cellStyle name="Notas 2 6 3 2 5" xfId="1441" xr:uid="{00000000-0005-0000-0000-000098050000}"/>
    <cellStyle name="Notas 2 6 3 2 6" xfId="1442" xr:uid="{00000000-0005-0000-0000-000099050000}"/>
    <cellStyle name="Notas 2 6 3 2 7" xfId="1443" xr:uid="{00000000-0005-0000-0000-00009A050000}"/>
    <cellStyle name="Notas 2 6 4" xfId="1444" xr:uid="{00000000-0005-0000-0000-00009B050000}"/>
    <cellStyle name="Notas 2 6 4 2" xfId="1445" xr:uid="{00000000-0005-0000-0000-00009C050000}"/>
    <cellStyle name="Notas 2 6 4 2 2" xfId="1446" xr:uid="{00000000-0005-0000-0000-00009D050000}"/>
    <cellStyle name="Notas 2 6 4 2 3" xfId="1447" xr:uid="{00000000-0005-0000-0000-00009E050000}"/>
    <cellStyle name="Notas 2 6 4 2 4" xfId="1448" xr:uid="{00000000-0005-0000-0000-00009F050000}"/>
    <cellStyle name="Notas 2 6 4 2 5" xfId="1449" xr:uid="{00000000-0005-0000-0000-0000A0050000}"/>
    <cellStyle name="Notas 2 6 4 2 6" xfId="1450" xr:uid="{00000000-0005-0000-0000-0000A1050000}"/>
    <cellStyle name="Notas 2 6 4 2 7" xfId="1451" xr:uid="{00000000-0005-0000-0000-0000A2050000}"/>
    <cellStyle name="Notas 2 6 5" xfId="1452" xr:uid="{00000000-0005-0000-0000-0000A3050000}"/>
    <cellStyle name="Notas 2 6 5 2" xfId="1453" xr:uid="{00000000-0005-0000-0000-0000A4050000}"/>
    <cellStyle name="Notas 2 6 5 3" xfId="1454" xr:uid="{00000000-0005-0000-0000-0000A5050000}"/>
    <cellStyle name="Notas 2 6 5 4" xfId="1455" xr:uid="{00000000-0005-0000-0000-0000A6050000}"/>
    <cellStyle name="Notas 2 6 5 5" xfId="1456" xr:uid="{00000000-0005-0000-0000-0000A7050000}"/>
    <cellStyle name="Notas 2 6 5 6" xfId="1457" xr:uid="{00000000-0005-0000-0000-0000A8050000}"/>
    <cellStyle name="Notas 2 6 5 7" xfId="1458" xr:uid="{00000000-0005-0000-0000-0000A9050000}"/>
    <cellStyle name="Notas 2 7" xfId="1459" xr:uid="{00000000-0005-0000-0000-0000AA050000}"/>
    <cellStyle name="Notas 3" xfId="1460" xr:uid="{00000000-0005-0000-0000-0000AB050000}"/>
    <cellStyle name="Notas 3 10" xfId="1461" xr:uid="{00000000-0005-0000-0000-0000AC050000}"/>
    <cellStyle name="Notas 3 10 2" xfId="1462" xr:uid="{00000000-0005-0000-0000-0000AD050000}"/>
    <cellStyle name="Notas 3 10 2 2" xfId="1463" xr:uid="{00000000-0005-0000-0000-0000AE050000}"/>
    <cellStyle name="Notas 3 10 2 3" xfId="1464" xr:uid="{00000000-0005-0000-0000-0000AF050000}"/>
    <cellStyle name="Notas 3 10 2 4" xfId="1465" xr:uid="{00000000-0005-0000-0000-0000B0050000}"/>
    <cellStyle name="Notas 3 10 2 5" xfId="1466" xr:uid="{00000000-0005-0000-0000-0000B1050000}"/>
    <cellStyle name="Notas 3 10 2 6" xfId="1467" xr:uid="{00000000-0005-0000-0000-0000B2050000}"/>
    <cellStyle name="Notas 3 10 2 7" xfId="1468" xr:uid="{00000000-0005-0000-0000-0000B3050000}"/>
    <cellStyle name="Notas 3 11" xfId="1469" xr:uid="{00000000-0005-0000-0000-0000B4050000}"/>
    <cellStyle name="Notas 3 11 2" xfId="1470" xr:uid="{00000000-0005-0000-0000-0000B5050000}"/>
    <cellStyle name="Notas 3 11 2 2" xfId="1471" xr:uid="{00000000-0005-0000-0000-0000B6050000}"/>
    <cellStyle name="Notas 3 11 2 3" xfId="1472" xr:uid="{00000000-0005-0000-0000-0000B7050000}"/>
    <cellStyle name="Notas 3 11 2 4" xfId="1473" xr:uid="{00000000-0005-0000-0000-0000B8050000}"/>
    <cellStyle name="Notas 3 11 2 5" xfId="1474" xr:uid="{00000000-0005-0000-0000-0000B9050000}"/>
    <cellStyle name="Notas 3 11 2 6" xfId="1475" xr:uid="{00000000-0005-0000-0000-0000BA050000}"/>
    <cellStyle name="Notas 3 11 2 7" xfId="1476" xr:uid="{00000000-0005-0000-0000-0000BB050000}"/>
    <cellStyle name="Notas 3 12" xfId="1477" xr:uid="{00000000-0005-0000-0000-0000BC050000}"/>
    <cellStyle name="Notas 3 12 2" xfId="1478" xr:uid="{00000000-0005-0000-0000-0000BD050000}"/>
    <cellStyle name="Notas 3 12 3" xfId="1479" xr:uid="{00000000-0005-0000-0000-0000BE050000}"/>
    <cellStyle name="Notas 3 12 4" xfId="1480" xr:uid="{00000000-0005-0000-0000-0000BF050000}"/>
    <cellStyle name="Notas 3 12 5" xfId="1481" xr:uid="{00000000-0005-0000-0000-0000C0050000}"/>
    <cellStyle name="Notas 3 12 6" xfId="1482" xr:uid="{00000000-0005-0000-0000-0000C1050000}"/>
    <cellStyle name="Notas 3 12 7" xfId="1483" xr:uid="{00000000-0005-0000-0000-0000C2050000}"/>
    <cellStyle name="Notas 3 2" xfId="1484" xr:uid="{00000000-0005-0000-0000-0000C3050000}"/>
    <cellStyle name="Notas 3 2 2" xfId="1485" xr:uid="{00000000-0005-0000-0000-0000C4050000}"/>
    <cellStyle name="Notas 3 2 2 2" xfId="1486" xr:uid="{00000000-0005-0000-0000-0000C5050000}"/>
    <cellStyle name="Notas 3 2 2 2 2" xfId="1487" xr:uid="{00000000-0005-0000-0000-0000C6050000}"/>
    <cellStyle name="Notas 3 2 2 2 3" xfId="1488" xr:uid="{00000000-0005-0000-0000-0000C7050000}"/>
    <cellStyle name="Notas 3 2 2 2 4" xfId="1489" xr:uid="{00000000-0005-0000-0000-0000C8050000}"/>
    <cellStyle name="Notas 3 2 2 2 5" xfId="1490" xr:uid="{00000000-0005-0000-0000-0000C9050000}"/>
    <cellStyle name="Notas 3 2 2 2 6" xfId="1491" xr:uid="{00000000-0005-0000-0000-0000CA050000}"/>
    <cellStyle name="Notas 3 2 2 2 7" xfId="1492" xr:uid="{00000000-0005-0000-0000-0000CB050000}"/>
    <cellStyle name="Notas 3 2 3" xfId="1493" xr:uid="{00000000-0005-0000-0000-0000CC050000}"/>
    <cellStyle name="Notas 3 2 3 2" xfId="1494" xr:uid="{00000000-0005-0000-0000-0000CD050000}"/>
    <cellStyle name="Notas 3 2 3 2 2" xfId="1495" xr:uid="{00000000-0005-0000-0000-0000CE050000}"/>
    <cellStyle name="Notas 3 2 3 2 3" xfId="1496" xr:uid="{00000000-0005-0000-0000-0000CF050000}"/>
    <cellStyle name="Notas 3 2 3 2 4" xfId="1497" xr:uid="{00000000-0005-0000-0000-0000D0050000}"/>
    <cellStyle name="Notas 3 2 3 2 5" xfId="1498" xr:uid="{00000000-0005-0000-0000-0000D1050000}"/>
    <cellStyle name="Notas 3 2 3 2 6" xfId="1499" xr:uid="{00000000-0005-0000-0000-0000D2050000}"/>
    <cellStyle name="Notas 3 2 3 2 7" xfId="1500" xr:uid="{00000000-0005-0000-0000-0000D3050000}"/>
    <cellStyle name="Notas 3 2 4" xfId="1501" xr:uid="{00000000-0005-0000-0000-0000D4050000}"/>
    <cellStyle name="Notas 3 2 4 2" xfId="1502" xr:uid="{00000000-0005-0000-0000-0000D5050000}"/>
    <cellStyle name="Notas 3 2 4 2 2" xfId="1503" xr:uid="{00000000-0005-0000-0000-0000D6050000}"/>
    <cellStyle name="Notas 3 2 4 2 3" xfId="1504" xr:uid="{00000000-0005-0000-0000-0000D7050000}"/>
    <cellStyle name="Notas 3 2 4 2 4" xfId="1505" xr:uid="{00000000-0005-0000-0000-0000D8050000}"/>
    <cellStyle name="Notas 3 2 4 2 5" xfId="1506" xr:uid="{00000000-0005-0000-0000-0000D9050000}"/>
    <cellStyle name="Notas 3 2 4 2 6" xfId="1507" xr:uid="{00000000-0005-0000-0000-0000DA050000}"/>
    <cellStyle name="Notas 3 2 4 2 7" xfId="1508" xr:uid="{00000000-0005-0000-0000-0000DB050000}"/>
    <cellStyle name="Notas 3 2 5" xfId="1509" xr:uid="{00000000-0005-0000-0000-0000DC050000}"/>
    <cellStyle name="Notas 3 2 5 2" xfId="1510" xr:uid="{00000000-0005-0000-0000-0000DD050000}"/>
    <cellStyle name="Notas 3 2 5 3" xfId="1511" xr:uid="{00000000-0005-0000-0000-0000DE050000}"/>
    <cellStyle name="Notas 3 2 5 4" xfId="1512" xr:uid="{00000000-0005-0000-0000-0000DF050000}"/>
    <cellStyle name="Notas 3 2 5 5" xfId="1513" xr:uid="{00000000-0005-0000-0000-0000E0050000}"/>
    <cellStyle name="Notas 3 2 5 6" xfId="1514" xr:uid="{00000000-0005-0000-0000-0000E1050000}"/>
    <cellStyle name="Notas 3 2 5 7" xfId="1515" xr:uid="{00000000-0005-0000-0000-0000E2050000}"/>
    <cellStyle name="Notas 3 3" xfId="1516" xr:uid="{00000000-0005-0000-0000-0000E3050000}"/>
    <cellStyle name="Notas 3 3 2" xfId="1517" xr:uid="{00000000-0005-0000-0000-0000E4050000}"/>
    <cellStyle name="Notas 3 3 2 2" xfId="1518" xr:uid="{00000000-0005-0000-0000-0000E5050000}"/>
    <cellStyle name="Notas 3 3 2 2 2" xfId="1519" xr:uid="{00000000-0005-0000-0000-0000E6050000}"/>
    <cellStyle name="Notas 3 3 2 2 3" xfId="1520" xr:uid="{00000000-0005-0000-0000-0000E7050000}"/>
    <cellStyle name="Notas 3 3 2 2 4" xfId="1521" xr:uid="{00000000-0005-0000-0000-0000E8050000}"/>
    <cellStyle name="Notas 3 3 2 2 5" xfId="1522" xr:uid="{00000000-0005-0000-0000-0000E9050000}"/>
    <cellStyle name="Notas 3 3 2 2 6" xfId="1523" xr:uid="{00000000-0005-0000-0000-0000EA050000}"/>
    <cellStyle name="Notas 3 3 2 2 7" xfId="1524" xr:uid="{00000000-0005-0000-0000-0000EB050000}"/>
    <cellStyle name="Notas 3 3 3" xfId="1525" xr:uid="{00000000-0005-0000-0000-0000EC050000}"/>
    <cellStyle name="Notas 3 3 3 2" xfId="1526" xr:uid="{00000000-0005-0000-0000-0000ED050000}"/>
    <cellStyle name="Notas 3 3 3 2 2" xfId="1527" xr:uid="{00000000-0005-0000-0000-0000EE050000}"/>
    <cellStyle name="Notas 3 3 3 2 3" xfId="1528" xr:uid="{00000000-0005-0000-0000-0000EF050000}"/>
    <cellStyle name="Notas 3 3 3 2 4" xfId="1529" xr:uid="{00000000-0005-0000-0000-0000F0050000}"/>
    <cellStyle name="Notas 3 3 3 2 5" xfId="1530" xr:uid="{00000000-0005-0000-0000-0000F1050000}"/>
    <cellStyle name="Notas 3 3 3 2 6" xfId="1531" xr:uid="{00000000-0005-0000-0000-0000F2050000}"/>
    <cellStyle name="Notas 3 3 3 2 7" xfId="1532" xr:uid="{00000000-0005-0000-0000-0000F3050000}"/>
    <cellStyle name="Notas 3 3 4" xfId="1533" xr:uid="{00000000-0005-0000-0000-0000F4050000}"/>
    <cellStyle name="Notas 3 3 4 2" xfId="1534" xr:uid="{00000000-0005-0000-0000-0000F5050000}"/>
    <cellStyle name="Notas 3 3 4 2 2" xfId="1535" xr:uid="{00000000-0005-0000-0000-0000F6050000}"/>
    <cellStyle name="Notas 3 3 4 2 3" xfId="1536" xr:uid="{00000000-0005-0000-0000-0000F7050000}"/>
    <cellStyle name="Notas 3 3 4 2 4" xfId="1537" xr:uid="{00000000-0005-0000-0000-0000F8050000}"/>
    <cellStyle name="Notas 3 3 4 2 5" xfId="1538" xr:uid="{00000000-0005-0000-0000-0000F9050000}"/>
    <cellStyle name="Notas 3 3 4 2 6" xfId="1539" xr:uid="{00000000-0005-0000-0000-0000FA050000}"/>
    <cellStyle name="Notas 3 3 4 2 7" xfId="1540" xr:uid="{00000000-0005-0000-0000-0000FB050000}"/>
    <cellStyle name="Notas 3 3 5" xfId="1541" xr:uid="{00000000-0005-0000-0000-0000FC050000}"/>
    <cellStyle name="Notas 3 3 5 2" xfId="1542" xr:uid="{00000000-0005-0000-0000-0000FD050000}"/>
    <cellStyle name="Notas 3 3 5 3" xfId="1543" xr:uid="{00000000-0005-0000-0000-0000FE050000}"/>
    <cellStyle name="Notas 3 3 5 4" xfId="1544" xr:uid="{00000000-0005-0000-0000-0000FF050000}"/>
    <cellStyle name="Notas 3 3 5 5" xfId="1545" xr:uid="{00000000-0005-0000-0000-000000060000}"/>
    <cellStyle name="Notas 3 3 5 6" xfId="1546" xr:uid="{00000000-0005-0000-0000-000001060000}"/>
    <cellStyle name="Notas 3 3 5 7" xfId="1547" xr:uid="{00000000-0005-0000-0000-000002060000}"/>
    <cellStyle name="Notas 3 4" xfId="1548" xr:uid="{00000000-0005-0000-0000-000003060000}"/>
    <cellStyle name="Notas 3 4 2" xfId="1549" xr:uid="{00000000-0005-0000-0000-000004060000}"/>
    <cellStyle name="Notas 3 4 2 2" xfId="1550" xr:uid="{00000000-0005-0000-0000-000005060000}"/>
    <cellStyle name="Notas 3 4 2 2 2" xfId="1551" xr:uid="{00000000-0005-0000-0000-000006060000}"/>
    <cellStyle name="Notas 3 4 2 2 3" xfId="1552" xr:uid="{00000000-0005-0000-0000-000007060000}"/>
    <cellStyle name="Notas 3 4 2 2 4" xfId="1553" xr:uid="{00000000-0005-0000-0000-000008060000}"/>
    <cellStyle name="Notas 3 4 2 2 5" xfId="1554" xr:uid="{00000000-0005-0000-0000-000009060000}"/>
    <cellStyle name="Notas 3 4 2 2 6" xfId="1555" xr:uid="{00000000-0005-0000-0000-00000A060000}"/>
    <cellStyle name="Notas 3 4 2 2 7" xfId="1556" xr:uid="{00000000-0005-0000-0000-00000B060000}"/>
    <cellStyle name="Notas 3 4 3" xfId="1557" xr:uid="{00000000-0005-0000-0000-00000C060000}"/>
    <cellStyle name="Notas 3 4 3 2" xfId="1558" xr:uid="{00000000-0005-0000-0000-00000D060000}"/>
    <cellStyle name="Notas 3 4 3 2 2" xfId="1559" xr:uid="{00000000-0005-0000-0000-00000E060000}"/>
    <cellStyle name="Notas 3 4 3 2 3" xfId="1560" xr:uid="{00000000-0005-0000-0000-00000F060000}"/>
    <cellStyle name="Notas 3 4 3 2 4" xfId="1561" xr:uid="{00000000-0005-0000-0000-000010060000}"/>
    <cellStyle name="Notas 3 4 3 2 5" xfId="1562" xr:uid="{00000000-0005-0000-0000-000011060000}"/>
    <cellStyle name="Notas 3 4 3 2 6" xfId="1563" xr:uid="{00000000-0005-0000-0000-000012060000}"/>
    <cellStyle name="Notas 3 4 3 2 7" xfId="1564" xr:uid="{00000000-0005-0000-0000-000013060000}"/>
    <cellStyle name="Notas 3 4 4" xfId="1565" xr:uid="{00000000-0005-0000-0000-000014060000}"/>
    <cellStyle name="Notas 3 4 4 2" xfId="1566" xr:uid="{00000000-0005-0000-0000-000015060000}"/>
    <cellStyle name="Notas 3 4 4 2 2" xfId="1567" xr:uid="{00000000-0005-0000-0000-000016060000}"/>
    <cellStyle name="Notas 3 4 4 2 3" xfId="1568" xr:uid="{00000000-0005-0000-0000-000017060000}"/>
    <cellStyle name="Notas 3 4 4 2 4" xfId="1569" xr:uid="{00000000-0005-0000-0000-000018060000}"/>
    <cellStyle name="Notas 3 4 4 2 5" xfId="1570" xr:uid="{00000000-0005-0000-0000-000019060000}"/>
    <cellStyle name="Notas 3 4 4 2 6" xfId="1571" xr:uid="{00000000-0005-0000-0000-00001A060000}"/>
    <cellStyle name="Notas 3 4 4 2 7" xfId="1572" xr:uid="{00000000-0005-0000-0000-00001B060000}"/>
    <cellStyle name="Notas 3 4 5" xfId="1573" xr:uid="{00000000-0005-0000-0000-00001C060000}"/>
    <cellStyle name="Notas 3 4 5 2" xfId="1574" xr:uid="{00000000-0005-0000-0000-00001D060000}"/>
    <cellStyle name="Notas 3 4 5 3" xfId="1575" xr:uid="{00000000-0005-0000-0000-00001E060000}"/>
    <cellStyle name="Notas 3 4 5 4" xfId="1576" xr:uid="{00000000-0005-0000-0000-00001F060000}"/>
    <cellStyle name="Notas 3 4 5 5" xfId="1577" xr:uid="{00000000-0005-0000-0000-000020060000}"/>
    <cellStyle name="Notas 3 4 5 6" xfId="1578" xr:uid="{00000000-0005-0000-0000-000021060000}"/>
    <cellStyle name="Notas 3 4 5 7" xfId="1579" xr:uid="{00000000-0005-0000-0000-000022060000}"/>
    <cellStyle name="Notas 3 5" xfId="1580" xr:uid="{00000000-0005-0000-0000-000023060000}"/>
    <cellStyle name="Notas 3 5 2" xfId="1581" xr:uid="{00000000-0005-0000-0000-000024060000}"/>
    <cellStyle name="Notas 3 5 2 2" xfId="1582" xr:uid="{00000000-0005-0000-0000-000025060000}"/>
    <cellStyle name="Notas 3 5 2 2 2" xfId="1583" xr:uid="{00000000-0005-0000-0000-000026060000}"/>
    <cellStyle name="Notas 3 5 2 2 3" xfId="1584" xr:uid="{00000000-0005-0000-0000-000027060000}"/>
    <cellStyle name="Notas 3 5 2 2 4" xfId="1585" xr:uid="{00000000-0005-0000-0000-000028060000}"/>
    <cellStyle name="Notas 3 5 2 2 5" xfId="1586" xr:uid="{00000000-0005-0000-0000-000029060000}"/>
    <cellStyle name="Notas 3 5 2 2 6" xfId="1587" xr:uid="{00000000-0005-0000-0000-00002A060000}"/>
    <cellStyle name="Notas 3 5 2 2 7" xfId="1588" xr:uid="{00000000-0005-0000-0000-00002B060000}"/>
    <cellStyle name="Notas 3 5 3" xfId="1589" xr:uid="{00000000-0005-0000-0000-00002C060000}"/>
    <cellStyle name="Notas 3 5 3 2" xfId="1590" xr:uid="{00000000-0005-0000-0000-00002D060000}"/>
    <cellStyle name="Notas 3 5 3 2 2" xfId="1591" xr:uid="{00000000-0005-0000-0000-00002E060000}"/>
    <cellStyle name="Notas 3 5 3 2 3" xfId="1592" xr:uid="{00000000-0005-0000-0000-00002F060000}"/>
    <cellStyle name="Notas 3 5 3 2 4" xfId="1593" xr:uid="{00000000-0005-0000-0000-000030060000}"/>
    <cellStyle name="Notas 3 5 3 2 5" xfId="1594" xr:uid="{00000000-0005-0000-0000-000031060000}"/>
    <cellStyle name="Notas 3 5 3 2 6" xfId="1595" xr:uid="{00000000-0005-0000-0000-000032060000}"/>
    <cellStyle name="Notas 3 5 3 2 7" xfId="1596" xr:uid="{00000000-0005-0000-0000-000033060000}"/>
    <cellStyle name="Notas 3 5 4" xfId="1597" xr:uid="{00000000-0005-0000-0000-000034060000}"/>
    <cellStyle name="Notas 3 5 4 2" xfId="1598" xr:uid="{00000000-0005-0000-0000-000035060000}"/>
    <cellStyle name="Notas 3 5 4 2 2" xfId="1599" xr:uid="{00000000-0005-0000-0000-000036060000}"/>
    <cellStyle name="Notas 3 5 4 2 3" xfId="1600" xr:uid="{00000000-0005-0000-0000-000037060000}"/>
    <cellStyle name="Notas 3 5 4 2 4" xfId="1601" xr:uid="{00000000-0005-0000-0000-000038060000}"/>
    <cellStyle name="Notas 3 5 4 2 5" xfId="1602" xr:uid="{00000000-0005-0000-0000-000039060000}"/>
    <cellStyle name="Notas 3 5 4 2 6" xfId="1603" xr:uid="{00000000-0005-0000-0000-00003A060000}"/>
    <cellStyle name="Notas 3 5 4 2 7" xfId="1604" xr:uid="{00000000-0005-0000-0000-00003B060000}"/>
    <cellStyle name="Notas 3 5 5" xfId="1605" xr:uid="{00000000-0005-0000-0000-00003C060000}"/>
    <cellStyle name="Notas 3 5 5 2" xfId="1606" xr:uid="{00000000-0005-0000-0000-00003D060000}"/>
    <cellStyle name="Notas 3 5 5 3" xfId="1607" xr:uid="{00000000-0005-0000-0000-00003E060000}"/>
    <cellStyle name="Notas 3 5 5 4" xfId="1608" xr:uid="{00000000-0005-0000-0000-00003F060000}"/>
    <cellStyle name="Notas 3 5 5 5" xfId="1609" xr:uid="{00000000-0005-0000-0000-000040060000}"/>
    <cellStyle name="Notas 3 5 5 6" xfId="1610" xr:uid="{00000000-0005-0000-0000-000041060000}"/>
    <cellStyle name="Notas 3 5 5 7" xfId="1611" xr:uid="{00000000-0005-0000-0000-000042060000}"/>
    <cellStyle name="Notas 3 6" xfId="1612" xr:uid="{00000000-0005-0000-0000-000043060000}"/>
    <cellStyle name="Notas 3 6 2" xfId="1613" xr:uid="{00000000-0005-0000-0000-000044060000}"/>
    <cellStyle name="Notas 3 6 2 2" xfId="1614" xr:uid="{00000000-0005-0000-0000-000045060000}"/>
    <cellStyle name="Notas 3 6 2 2 2" xfId="1615" xr:uid="{00000000-0005-0000-0000-000046060000}"/>
    <cellStyle name="Notas 3 6 2 2 3" xfId="1616" xr:uid="{00000000-0005-0000-0000-000047060000}"/>
    <cellStyle name="Notas 3 6 2 2 4" xfId="1617" xr:uid="{00000000-0005-0000-0000-000048060000}"/>
    <cellStyle name="Notas 3 6 2 2 5" xfId="1618" xr:uid="{00000000-0005-0000-0000-000049060000}"/>
    <cellStyle name="Notas 3 6 2 2 6" xfId="1619" xr:uid="{00000000-0005-0000-0000-00004A060000}"/>
    <cellStyle name="Notas 3 6 2 2 7" xfId="1620" xr:uid="{00000000-0005-0000-0000-00004B060000}"/>
    <cellStyle name="Notas 3 6 3" xfId="1621" xr:uid="{00000000-0005-0000-0000-00004C060000}"/>
    <cellStyle name="Notas 3 6 3 2" xfId="1622" xr:uid="{00000000-0005-0000-0000-00004D060000}"/>
    <cellStyle name="Notas 3 6 3 2 2" xfId="1623" xr:uid="{00000000-0005-0000-0000-00004E060000}"/>
    <cellStyle name="Notas 3 6 3 2 3" xfId="1624" xr:uid="{00000000-0005-0000-0000-00004F060000}"/>
    <cellStyle name="Notas 3 6 3 2 4" xfId="1625" xr:uid="{00000000-0005-0000-0000-000050060000}"/>
    <cellStyle name="Notas 3 6 3 2 5" xfId="1626" xr:uid="{00000000-0005-0000-0000-000051060000}"/>
    <cellStyle name="Notas 3 6 3 2 6" xfId="1627" xr:uid="{00000000-0005-0000-0000-000052060000}"/>
    <cellStyle name="Notas 3 6 3 2 7" xfId="1628" xr:uid="{00000000-0005-0000-0000-000053060000}"/>
    <cellStyle name="Notas 3 6 4" xfId="1629" xr:uid="{00000000-0005-0000-0000-000054060000}"/>
    <cellStyle name="Notas 3 6 4 2" xfId="1630" xr:uid="{00000000-0005-0000-0000-000055060000}"/>
    <cellStyle name="Notas 3 6 4 2 2" xfId="1631" xr:uid="{00000000-0005-0000-0000-000056060000}"/>
    <cellStyle name="Notas 3 6 4 2 3" xfId="1632" xr:uid="{00000000-0005-0000-0000-000057060000}"/>
    <cellStyle name="Notas 3 6 4 2 4" xfId="1633" xr:uid="{00000000-0005-0000-0000-000058060000}"/>
    <cellStyle name="Notas 3 6 4 2 5" xfId="1634" xr:uid="{00000000-0005-0000-0000-000059060000}"/>
    <cellStyle name="Notas 3 6 4 2 6" xfId="1635" xr:uid="{00000000-0005-0000-0000-00005A060000}"/>
    <cellStyle name="Notas 3 6 4 2 7" xfId="1636" xr:uid="{00000000-0005-0000-0000-00005B060000}"/>
    <cellStyle name="Notas 3 6 5" xfId="1637" xr:uid="{00000000-0005-0000-0000-00005C060000}"/>
    <cellStyle name="Notas 3 6 5 2" xfId="1638" xr:uid="{00000000-0005-0000-0000-00005D060000}"/>
    <cellStyle name="Notas 3 6 5 3" xfId="1639" xr:uid="{00000000-0005-0000-0000-00005E060000}"/>
    <cellStyle name="Notas 3 6 5 4" xfId="1640" xr:uid="{00000000-0005-0000-0000-00005F060000}"/>
    <cellStyle name="Notas 3 6 5 5" xfId="1641" xr:uid="{00000000-0005-0000-0000-000060060000}"/>
    <cellStyle name="Notas 3 6 5 6" xfId="1642" xr:uid="{00000000-0005-0000-0000-000061060000}"/>
    <cellStyle name="Notas 3 6 5 7" xfId="1643" xr:uid="{00000000-0005-0000-0000-000062060000}"/>
    <cellStyle name="Notas 3 7" xfId="1644" xr:uid="{00000000-0005-0000-0000-000063060000}"/>
    <cellStyle name="Notas 3 7 2" xfId="1645" xr:uid="{00000000-0005-0000-0000-000064060000}"/>
    <cellStyle name="Notas 3 7 2 2" xfId="1646" xr:uid="{00000000-0005-0000-0000-000065060000}"/>
    <cellStyle name="Notas 3 7 2 2 2" xfId="1647" xr:uid="{00000000-0005-0000-0000-000066060000}"/>
    <cellStyle name="Notas 3 7 2 2 3" xfId="1648" xr:uid="{00000000-0005-0000-0000-000067060000}"/>
    <cellStyle name="Notas 3 7 2 2 4" xfId="1649" xr:uid="{00000000-0005-0000-0000-000068060000}"/>
    <cellStyle name="Notas 3 7 2 2 5" xfId="1650" xr:uid="{00000000-0005-0000-0000-000069060000}"/>
    <cellStyle name="Notas 3 7 2 2 6" xfId="1651" xr:uid="{00000000-0005-0000-0000-00006A060000}"/>
    <cellStyle name="Notas 3 7 2 2 7" xfId="1652" xr:uid="{00000000-0005-0000-0000-00006B060000}"/>
    <cellStyle name="Notas 3 7 3" xfId="1653" xr:uid="{00000000-0005-0000-0000-00006C060000}"/>
    <cellStyle name="Notas 3 7 3 2" xfId="1654" xr:uid="{00000000-0005-0000-0000-00006D060000}"/>
    <cellStyle name="Notas 3 7 3 2 2" xfId="1655" xr:uid="{00000000-0005-0000-0000-00006E060000}"/>
    <cellStyle name="Notas 3 7 3 2 3" xfId="1656" xr:uid="{00000000-0005-0000-0000-00006F060000}"/>
    <cellStyle name="Notas 3 7 3 2 4" xfId="1657" xr:uid="{00000000-0005-0000-0000-000070060000}"/>
    <cellStyle name="Notas 3 7 3 2 5" xfId="1658" xr:uid="{00000000-0005-0000-0000-000071060000}"/>
    <cellStyle name="Notas 3 7 3 2 6" xfId="1659" xr:uid="{00000000-0005-0000-0000-000072060000}"/>
    <cellStyle name="Notas 3 7 3 2 7" xfId="1660" xr:uid="{00000000-0005-0000-0000-000073060000}"/>
    <cellStyle name="Notas 3 7 4" xfId="1661" xr:uid="{00000000-0005-0000-0000-000074060000}"/>
    <cellStyle name="Notas 3 7 4 2" xfId="1662" xr:uid="{00000000-0005-0000-0000-000075060000}"/>
    <cellStyle name="Notas 3 7 4 2 2" xfId="1663" xr:uid="{00000000-0005-0000-0000-000076060000}"/>
    <cellStyle name="Notas 3 7 4 2 3" xfId="1664" xr:uid="{00000000-0005-0000-0000-000077060000}"/>
    <cellStyle name="Notas 3 7 4 2 4" xfId="1665" xr:uid="{00000000-0005-0000-0000-000078060000}"/>
    <cellStyle name="Notas 3 7 4 2 5" xfId="1666" xr:uid="{00000000-0005-0000-0000-000079060000}"/>
    <cellStyle name="Notas 3 7 4 2 6" xfId="1667" xr:uid="{00000000-0005-0000-0000-00007A060000}"/>
    <cellStyle name="Notas 3 7 4 2 7" xfId="1668" xr:uid="{00000000-0005-0000-0000-00007B060000}"/>
    <cellStyle name="Notas 3 7 5" xfId="1669" xr:uid="{00000000-0005-0000-0000-00007C060000}"/>
    <cellStyle name="Notas 3 7 5 2" xfId="1670" xr:uid="{00000000-0005-0000-0000-00007D060000}"/>
    <cellStyle name="Notas 3 7 5 3" xfId="1671" xr:uid="{00000000-0005-0000-0000-00007E060000}"/>
    <cellStyle name="Notas 3 7 5 4" xfId="1672" xr:uid="{00000000-0005-0000-0000-00007F060000}"/>
    <cellStyle name="Notas 3 7 5 5" xfId="1673" xr:uid="{00000000-0005-0000-0000-000080060000}"/>
    <cellStyle name="Notas 3 7 5 6" xfId="1674" xr:uid="{00000000-0005-0000-0000-000081060000}"/>
    <cellStyle name="Notas 3 7 5 7" xfId="1675" xr:uid="{00000000-0005-0000-0000-000082060000}"/>
    <cellStyle name="Notas 3 8" xfId="1676" xr:uid="{00000000-0005-0000-0000-000083060000}"/>
    <cellStyle name="Notas 3 8 2" xfId="1677" xr:uid="{00000000-0005-0000-0000-000084060000}"/>
    <cellStyle name="Notas 3 8 2 2" xfId="1678" xr:uid="{00000000-0005-0000-0000-000085060000}"/>
    <cellStyle name="Notas 3 8 2 2 2" xfId="1679" xr:uid="{00000000-0005-0000-0000-000086060000}"/>
    <cellStyle name="Notas 3 8 2 2 3" xfId="1680" xr:uid="{00000000-0005-0000-0000-000087060000}"/>
    <cellStyle name="Notas 3 8 2 2 4" xfId="1681" xr:uid="{00000000-0005-0000-0000-000088060000}"/>
    <cellStyle name="Notas 3 8 2 2 5" xfId="1682" xr:uid="{00000000-0005-0000-0000-000089060000}"/>
    <cellStyle name="Notas 3 8 2 2 6" xfId="1683" xr:uid="{00000000-0005-0000-0000-00008A060000}"/>
    <cellStyle name="Notas 3 8 2 2 7" xfId="1684" xr:uid="{00000000-0005-0000-0000-00008B060000}"/>
    <cellStyle name="Notas 3 8 3" xfId="1685" xr:uid="{00000000-0005-0000-0000-00008C060000}"/>
    <cellStyle name="Notas 3 8 3 2" xfId="1686" xr:uid="{00000000-0005-0000-0000-00008D060000}"/>
    <cellStyle name="Notas 3 8 3 2 2" xfId="1687" xr:uid="{00000000-0005-0000-0000-00008E060000}"/>
    <cellStyle name="Notas 3 8 3 2 3" xfId="1688" xr:uid="{00000000-0005-0000-0000-00008F060000}"/>
    <cellStyle name="Notas 3 8 3 2 4" xfId="1689" xr:uid="{00000000-0005-0000-0000-000090060000}"/>
    <cellStyle name="Notas 3 8 3 2 5" xfId="1690" xr:uid="{00000000-0005-0000-0000-000091060000}"/>
    <cellStyle name="Notas 3 8 3 2 6" xfId="1691" xr:uid="{00000000-0005-0000-0000-000092060000}"/>
    <cellStyle name="Notas 3 8 3 2 7" xfId="1692" xr:uid="{00000000-0005-0000-0000-000093060000}"/>
    <cellStyle name="Notas 3 8 4" xfId="1693" xr:uid="{00000000-0005-0000-0000-000094060000}"/>
    <cellStyle name="Notas 3 8 4 2" xfId="1694" xr:uid="{00000000-0005-0000-0000-000095060000}"/>
    <cellStyle name="Notas 3 8 4 2 2" xfId="1695" xr:uid="{00000000-0005-0000-0000-000096060000}"/>
    <cellStyle name="Notas 3 8 4 2 3" xfId="1696" xr:uid="{00000000-0005-0000-0000-000097060000}"/>
    <cellStyle name="Notas 3 8 4 2 4" xfId="1697" xr:uid="{00000000-0005-0000-0000-000098060000}"/>
    <cellStyle name="Notas 3 8 4 2 5" xfId="1698" xr:uid="{00000000-0005-0000-0000-000099060000}"/>
    <cellStyle name="Notas 3 8 4 2 6" xfId="1699" xr:uid="{00000000-0005-0000-0000-00009A060000}"/>
    <cellStyle name="Notas 3 8 4 2 7" xfId="1700" xr:uid="{00000000-0005-0000-0000-00009B060000}"/>
    <cellStyle name="Notas 3 8 5" xfId="1701" xr:uid="{00000000-0005-0000-0000-00009C060000}"/>
    <cellStyle name="Notas 3 8 5 2" xfId="1702" xr:uid="{00000000-0005-0000-0000-00009D060000}"/>
    <cellStyle name="Notas 3 8 5 3" xfId="1703" xr:uid="{00000000-0005-0000-0000-00009E060000}"/>
    <cellStyle name="Notas 3 8 5 4" xfId="1704" xr:uid="{00000000-0005-0000-0000-00009F060000}"/>
    <cellStyle name="Notas 3 8 5 5" xfId="1705" xr:uid="{00000000-0005-0000-0000-0000A0060000}"/>
    <cellStyle name="Notas 3 8 5 6" xfId="1706" xr:uid="{00000000-0005-0000-0000-0000A1060000}"/>
    <cellStyle name="Notas 3 8 5 7" xfId="1707" xr:uid="{00000000-0005-0000-0000-0000A2060000}"/>
    <cellStyle name="Notas 3 9" xfId="1708" xr:uid="{00000000-0005-0000-0000-0000A3060000}"/>
    <cellStyle name="Notas 3 9 2" xfId="1709" xr:uid="{00000000-0005-0000-0000-0000A4060000}"/>
    <cellStyle name="Notas 3 9 2 2" xfId="1710" xr:uid="{00000000-0005-0000-0000-0000A5060000}"/>
    <cellStyle name="Notas 3 9 2 3" xfId="1711" xr:uid="{00000000-0005-0000-0000-0000A6060000}"/>
    <cellStyle name="Notas 3 9 2 4" xfId="1712" xr:uid="{00000000-0005-0000-0000-0000A7060000}"/>
    <cellStyle name="Notas 3 9 2 5" xfId="1713" xr:uid="{00000000-0005-0000-0000-0000A8060000}"/>
    <cellStyle name="Notas 3 9 2 6" xfId="1714" xr:uid="{00000000-0005-0000-0000-0000A9060000}"/>
    <cellStyle name="Notas 3 9 2 7" xfId="1715" xr:uid="{00000000-0005-0000-0000-0000AA060000}"/>
    <cellStyle name="Notas 4" xfId="1716" xr:uid="{00000000-0005-0000-0000-0000AB060000}"/>
    <cellStyle name="Note" xfId="1717" xr:uid="{00000000-0005-0000-0000-0000AC060000}"/>
    <cellStyle name="Output" xfId="1718" xr:uid="{00000000-0005-0000-0000-0000AD060000}"/>
    <cellStyle name="PESOS" xfId="39" xr:uid="{00000000-0005-0000-0000-0000AE060000}"/>
    <cellStyle name="PESOS 2" xfId="103" xr:uid="{00000000-0005-0000-0000-0000AF060000}"/>
    <cellStyle name="Porcentaje" xfId="40" builtinId="5"/>
    <cellStyle name="Porcentaje 2" xfId="105" xr:uid="{00000000-0005-0000-0000-0000B1060000}"/>
    <cellStyle name="Porcentaje 2 2" xfId="1719" xr:uid="{00000000-0005-0000-0000-0000B2060000}"/>
    <cellStyle name="Porcentaje 2 2 2" xfId="1720" xr:uid="{00000000-0005-0000-0000-0000B3060000}"/>
    <cellStyle name="Porcentaje 2 2 3" xfId="1721" xr:uid="{00000000-0005-0000-0000-0000B4060000}"/>
    <cellStyle name="Porcentaje 2 2 4" xfId="1722" xr:uid="{00000000-0005-0000-0000-0000B5060000}"/>
    <cellStyle name="Porcentaje 2 3" xfId="1723" xr:uid="{00000000-0005-0000-0000-0000B6060000}"/>
    <cellStyle name="Porcentaje 2 4" xfId="1724" xr:uid="{00000000-0005-0000-0000-0000B7060000}"/>
    <cellStyle name="Porcentaje 2 5" xfId="1725" xr:uid="{00000000-0005-0000-0000-0000B8060000}"/>
    <cellStyle name="Porcentaje 3" xfId="1726" xr:uid="{00000000-0005-0000-0000-0000B9060000}"/>
    <cellStyle name="Porcentaje 4" xfId="1727" xr:uid="{00000000-0005-0000-0000-0000BA060000}"/>
    <cellStyle name="Porcentaje 5" xfId="1728" xr:uid="{00000000-0005-0000-0000-0000BB060000}"/>
    <cellStyle name="Porcentaje 6" xfId="1729" xr:uid="{00000000-0005-0000-0000-0000BC060000}"/>
    <cellStyle name="Porcentaje 7" xfId="1730" xr:uid="{00000000-0005-0000-0000-0000BD060000}"/>
    <cellStyle name="Porcentual 2" xfId="41" xr:uid="{00000000-0005-0000-0000-0000BE060000}"/>
    <cellStyle name="Porcentual 2 2" xfId="110" xr:uid="{00000000-0005-0000-0000-0000BF060000}"/>
    <cellStyle name="Porcentual 2 3" xfId="1731" xr:uid="{00000000-0005-0000-0000-0000C0060000}"/>
    <cellStyle name="Porcentual 2 4" xfId="1732" xr:uid="{00000000-0005-0000-0000-0000C1060000}"/>
    <cellStyle name="Porcentual 3" xfId="55" xr:uid="{00000000-0005-0000-0000-0000C2060000}"/>
    <cellStyle name="Porcentual 3 2" xfId="1733" xr:uid="{00000000-0005-0000-0000-0000C3060000}"/>
    <cellStyle name="Porcentual 3 3" xfId="1734" xr:uid="{00000000-0005-0000-0000-0000C4060000}"/>
    <cellStyle name="Porcentual 3 4" xfId="1735" xr:uid="{00000000-0005-0000-0000-0000C5060000}"/>
    <cellStyle name="Porcentual 4" xfId="56" xr:uid="{00000000-0005-0000-0000-0000C6060000}"/>
    <cellStyle name="Porcentual 4 2" xfId="130" xr:uid="{00000000-0005-0000-0000-0000C7060000}"/>
    <cellStyle name="Porcentual 4 2 2" xfId="4859" xr:uid="{00000000-0005-0000-0000-0000C8060000}"/>
    <cellStyle name="Porcentual 4 2 3" xfId="4864" xr:uid="{00000000-0005-0000-0000-0000C9060000}"/>
    <cellStyle name="Porcentual 4 2 3 2" xfId="4870" xr:uid="{00000000-0005-0000-0000-0000CA060000}"/>
    <cellStyle name="Porcentual 4 2 4" xfId="4868" xr:uid="{00000000-0005-0000-0000-0000CB060000}"/>
    <cellStyle name="Porcentual 4 3" xfId="1736" xr:uid="{00000000-0005-0000-0000-0000CC060000}"/>
    <cellStyle name="Porcentual 5" xfId="1737" xr:uid="{00000000-0005-0000-0000-0000CD060000}"/>
    <cellStyle name="Porcentual 6" xfId="1738" xr:uid="{00000000-0005-0000-0000-0000CE060000}"/>
    <cellStyle name="Salida" xfId="42" builtinId="21" customBuiltin="1"/>
    <cellStyle name="Salida 2" xfId="93" xr:uid="{00000000-0005-0000-0000-0000D0060000}"/>
    <cellStyle name="Salida 2 2" xfId="1739" xr:uid="{00000000-0005-0000-0000-0000D1060000}"/>
    <cellStyle name="Salida 2 2 2" xfId="1740" xr:uid="{00000000-0005-0000-0000-0000D2060000}"/>
    <cellStyle name="Salida 2 2 2 2" xfId="1741" xr:uid="{00000000-0005-0000-0000-0000D3060000}"/>
    <cellStyle name="Salida 2 2 2 2 2" xfId="1742" xr:uid="{00000000-0005-0000-0000-0000D4060000}"/>
    <cellStyle name="Salida 2 2 2 2 3" xfId="1743" xr:uid="{00000000-0005-0000-0000-0000D5060000}"/>
    <cellStyle name="Salida 2 2 2 2 4" xfId="1744" xr:uid="{00000000-0005-0000-0000-0000D6060000}"/>
    <cellStyle name="Salida 2 2 2 2 5" xfId="1745" xr:uid="{00000000-0005-0000-0000-0000D7060000}"/>
    <cellStyle name="Salida 2 2 2 2 6" xfId="1746" xr:uid="{00000000-0005-0000-0000-0000D8060000}"/>
    <cellStyle name="Salida 2 2 2 2 7" xfId="1747" xr:uid="{00000000-0005-0000-0000-0000D9060000}"/>
    <cellStyle name="Salida 2 2 3" xfId="1748" xr:uid="{00000000-0005-0000-0000-0000DA060000}"/>
    <cellStyle name="Salida 2 2 3 2" xfId="1749" xr:uid="{00000000-0005-0000-0000-0000DB060000}"/>
    <cellStyle name="Salida 2 2 3 2 2" xfId="1750" xr:uid="{00000000-0005-0000-0000-0000DC060000}"/>
    <cellStyle name="Salida 2 2 3 2 3" xfId="1751" xr:uid="{00000000-0005-0000-0000-0000DD060000}"/>
    <cellStyle name="Salida 2 2 3 2 4" xfId="1752" xr:uid="{00000000-0005-0000-0000-0000DE060000}"/>
    <cellStyle name="Salida 2 2 3 2 5" xfId="1753" xr:uid="{00000000-0005-0000-0000-0000DF060000}"/>
    <cellStyle name="Salida 2 2 3 2 6" xfId="1754" xr:uid="{00000000-0005-0000-0000-0000E0060000}"/>
    <cellStyle name="Salida 2 2 3 2 7" xfId="1755" xr:uid="{00000000-0005-0000-0000-0000E1060000}"/>
    <cellStyle name="Salida 2 2 4" xfId="1756" xr:uid="{00000000-0005-0000-0000-0000E2060000}"/>
    <cellStyle name="Salida 2 2 4 2" xfId="1757" xr:uid="{00000000-0005-0000-0000-0000E3060000}"/>
    <cellStyle name="Salida 2 2 4 2 2" xfId="1758" xr:uid="{00000000-0005-0000-0000-0000E4060000}"/>
    <cellStyle name="Salida 2 2 4 2 3" xfId="1759" xr:uid="{00000000-0005-0000-0000-0000E5060000}"/>
    <cellStyle name="Salida 2 2 4 2 4" xfId="1760" xr:uid="{00000000-0005-0000-0000-0000E6060000}"/>
    <cellStyle name="Salida 2 2 4 2 5" xfId="1761" xr:uid="{00000000-0005-0000-0000-0000E7060000}"/>
    <cellStyle name="Salida 2 2 4 2 6" xfId="1762" xr:uid="{00000000-0005-0000-0000-0000E8060000}"/>
    <cellStyle name="Salida 2 2 4 2 7" xfId="1763" xr:uid="{00000000-0005-0000-0000-0000E9060000}"/>
    <cellStyle name="Salida 2 2 5" xfId="1764" xr:uid="{00000000-0005-0000-0000-0000EA060000}"/>
    <cellStyle name="Salida 2 2 5 2" xfId="1765" xr:uid="{00000000-0005-0000-0000-0000EB060000}"/>
    <cellStyle name="Salida 2 2 5 3" xfId="1766" xr:uid="{00000000-0005-0000-0000-0000EC060000}"/>
    <cellStyle name="Salida 2 2 5 4" xfId="1767" xr:uid="{00000000-0005-0000-0000-0000ED060000}"/>
    <cellStyle name="Salida 2 2 5 5" xfId="1768" xr:uid="{00000000-0005-0000-0000-0000EE060000}"/>
    <cellStyle name="Salida 2 2 5 6" xfId="1769" xr:uid="{00000000-0005-0000-0000-0000EF060000}"/>
    <cellStyle name="Salida 2 2 5 7" xfId="1770" xr:uid="{00000000-0005-0000-0000-0000F0060000}"/>
    <cellStyle name="Salida 2 3" xfId="1771" xr:uid="{00000000-0005-0000-0000-0000F1060000}"/>
    <cellStyle name="Salida 2 3 2" xfId="1772" xr:uid="{00000000-0005-0000-0000-0000F2060000}"/>
    <cellStyle name="Salida 2 3 2 2" xfId="1773" xr:uid="{00000000-0005-0000-0000-0000F3060000}"/>
    <cellStyle name="Salida 2 3 2 2 2" xfId="1774" xr:uid="{00000000-0005-0000-0000-0000F4060000}"/>
    <cellStyle name="Salida 2 3 2 2 3" xfId="1775" xr:uid="{00000000-0005-0000-0000-0000F5060000}"/>
    <cellStyle name="Salida 2 3 2 2 4" xfId="1776" xr:uid="{00000000-0005-0000-0000-0000F6060000}"/>
    <cellStyle name="Salida 2 3 2 2 5" xfId="1777" xr:uid="{00000000-0005-0000-0000-0000F7060000}"/>
    <cellStyle name="Salida 2 3 2 2 6" xfId="1778" xr:uid="{00000000-0005-0000-0000-0000F8060000}"/>
    <cellStyle name="Salida 2 3 2 2 7" xfId="1779" xr:uid="{00000000-0005-0000-0000-0000F9060000}"/>
    <cellStyle name="Salida 2 3 3" xfId="1780" xr:uid="{00000000-0005-0000-0000-0000FA060000}"/>
    <cellStyle name="Salida 2 3 3 2" xfId="1781" xr:uid="{00000000-0005-0000-0000-0000FB060000}"/>
    <cellStyle name="Salida 2 3 3 2 2" xfId="1782" xr:uid="{00000000-0005-0000-0000-0000FC060000}"/>
    <cellStyle name="Salida 2 3 3 2 3" xfId="1783" xr:uid="{00000000-0005-0000-0000-0000FD060000}"/>
    <cellStyle name="Salida 2 3 3 2 4" xfId="1784" xr:uid="{00000000-0005-0000-0000-0000FE060000}"/>
    <cellStyle name="Salida 2 3 3 2 5" xfId="1785" xr:uid="{00000000-0005-0000-0000-0000FF060000}"/>
    <cellStyle name="Salida 2 3 3 2 6" xfId="1786" xr:uid="{00000000-0005-0000-0000-000000070000}"/>
    <cellStyle name="Salida 2 3 3 2 7" xfId="1787" xr:uid="{00000000-0005-0000-0000-000001070000}"/>
    <cellStyle name="Salida 2 3 4" xfId="1788" xr:uid="{00000000-0005-0000-0000-000002070000}"/>
    <cellStyle name="Salida 2 3 4 2" xfId="1789" xr:uid="{00000000-0005-0000-0000-000003070000}"/>
    <cellStyle name="Salida 2 3 4 2 2" xfId="1790" xr:uid="{00000000-0005-0000-0000-000004070000}"/>
    <cellStyle name="Salida 2 3 4 2 3" xfId="1791" xr:uid="{00000000-0005-0000-0000-000005070000}"/>
    <cellStyle name="Salida 2 3 4 2 4" xfId="1792" xr:uid="{00000000-0005-0000-0000-000006070000}"/>
    <cellStyle name="Salida 2 3 4 2 5" xfId="1793" xr:uid="{00000000-0005-0000-0000-000007070000}"/>
    <cellStyle name="Salida 2 3 4 2 6" xfId="1794" xr:uid="{00000000-0005-0000-0000-000008070000}"/>
    <cellStyle name="Salida 2 3 4 2 7" xfId="1795" xr:uid="{00000000-0005-0000-0000-000009070000}"/>
    <cellStyle name="Salida 2 3 5" xfId="1796" xr:uid="{00000000-0005-0000-0000-00000A070000}"/>
    <cellStyle name="Salida 2 3 5 2" xfId="1797" xr:uid="{00000000-0005-0000-0000-00000B070000}"/>
    <cellStyle name="Salida 2 3 5 3" xfId="1798" xr:uid="{00000000-0005-0000-0000-00000C070000}"/>
    <cellStyle name="Salida 2 3 5 4" xfId="1799" xr:uid="{00000000-0005-0000-0000-00000D070000}"/>
    <cellStyle name="Salida 2 3 5 5" xfId="1800" xr:uid="{00000000-0005-0000-0000-00000E070000}"/>
    <cellStyle name="Salida 2 3 5 6" xfId="1801" xr:uid="{00000000-0005-0000-0000-00000F070000}"/>
    <cellStyle name="Salida 2 3 5 7" xfId="1802" xr:uid="{00000000-0005-0000-0000-000010070000}"/>
    <cellStyle name="Salida 2 4" xfId="1803" xr:uid="{00000000-0005-0000-0000-000011070000}"/>
    <cellStyle name="Salida 2 4 2" xfId="1804" xr:uid="{00000000-0005-0000-0000-000012070000}"/>
    <cellStyle name="Salida 2 4 2 2" xfId="1805" xr:uid="{00000000-0005-0000-0000-000013070000}"/>
    <cellStyle name="Salida 2 4 2 2 2" xfId="1806" xr:uid="{00000000-0005-0000-0000-000014070000}"/>
    <cellStyle name="Salida 2 4 2 2 3" xfId="1807" xr:uid="{00000000-0005-0000-0000-000015070000}"/>
    <cellStyle name="Salida 2 4 2 2 4" xfId="1808" xr:uid="{00000000-0005-0000-0000-000016070000}"/>
    <cellStyle name="Salida 2 4 2 2 5" xfId="1809" xr:uid="{00000000-0005-0000-0000-000017070000}"/>
    <cellStyle name="Salida 2 4 2 2 6" xfId="1810" xr:uid="{00000000-0005-0000-0000-000018070000}"/>
    <cellStyle name="Salida 2 4 2 2 7" xfId="1811" xr:uid="{00000000-0005-0000-0000-000019070000}"/>
    <cellStyle name="Salida 2 4 3" xfId="1812" xr:uid="{00000000-0005-0000-0000-00001A070000}"/>
    <cellStyle name="Salida 2 4 3 2" xfId="1813" xr:uid="{00000000-0005-0000-0000-00001B070000}"/>
    <cellStyle name="Salida 2 4 3 2 2" xfId="1814" xr:uid="{00000000-0005-0000-0000-00001C070000}"/>
    <cellStyle name="Salida 2 4 3 2 3" xfId="1815" xr:uid="{00000000-0005-0000-0000-00001D070000}"/>
    <cellStyle name="Salida 2 4 3 2 4" xfId="1816" xr:uid="{00000000-0005-0000-0000-00001E070000}"/>
    <cellStyle name="Salida 2 4 3 2 5" xfId="1817" xr:uid="{00000000-0005-0000-0000-00001F070000}"/>
    <cellStyle name="Salida 2 4 3 2 6" xfId="1818" xr:uid="{00000000-0005-0000-0000-000020070000}"/>
    <cellStyle name="Salida 2 4 3 2 7" xfId="1819" xr:uid="{00000000-0005-0000-0000-000021070000}"/>
    <cellStyle name="Salida 2 4 4" xfId="1820" xr:uid="{00000000-0005-0000-0000-000022070000}"/>
    <cellStyle name="Salida 2 4 4 2" xfId="1821" xr:uid="{00000000-0005-0000-0000-000023070000}"/>
    <cellStyle name="Salida 2 4 4 2 2" xfId="1822" xr:uid="{00000000-0005-0000-0000-000024070000}"/>
    <cellStyle name="Salida 2 4 4 2 3" xfId="1823" xr:uid="{00000000-0005-0000-0000-000025070000}"/>
    <cellStyle name="Salida 2 4 4 2 4" xfId="1824" xr:uid="{00000000-0005-0000-0000-000026070000}"/>
    <cellStyle name="Salida 2 4 4 2 5" xfId="1825" xr:uid="{00000000-0005-0000-0000-000027070000}"/>
    <cellStyle name="Salida 2 4 4 2 6" xfId="1826" xr:uid="{00000000-0005-0000-0000-000028070000}"/>
    <cellStyle name="Salida 2 4 4 2 7" xfId="1827" xr:uid="{00000000-0005-0000-0000-000029070000}"/>
    <cellStyle name="Salida 2 4 5" xfId="1828" xr:uid="{00000000-0005-0000-0000-00002A070000}"/>
    <cellStyle name="Salida 2 4 5 2" xfId="1829" xr:uid="{00000000-0005-0000-0000-00002B070000}"/>
    <cellStyle name="Salida 2 4 5 3" xfId="1830" xr:uid="{00000000-0005-0000-0000-00002C070000}"/>
    <cellStyle name="Salida 2 4 5 4" xfId="1831" xr:uid="{00000000-0005-0000-0000-00002D070000}"/>
    <cellStyle name="Salida 2 4 5 5" xfId="1832" xr:uid="{00000000-0005-0000-0000-00002E070000}"/>
    <cellStyle name="Salida 2 4 5 6" xfId="1833" xr:uid="{00000000-0005-0000-0000-00002F070000}"/>
    <cellStyle name="Salida 2 4 5 7" xfId="1834" xr:uid="{00000000-0005-0000-0000-000030070000}"/>
    <cellStyle name="Salida 2 5" xfId="1835" xr:uid="{00000000-0005-0000-0000-000031070000}"/>
    <cellStyle name="Salida 2 5 2" xfId="1836" xr:uid="{00000000-0005-0000-0000-000032070000}"/>
    <cellStyle name="Salida 2 5 2 2" xfId="1837" xr:uid="{00000000-0005-0000-0000-000033070000}"/>
    <cellStyle name="Salida 2 5 2 2 2" xfId="1838" xr:uid="{00000000-0005-0000-0000-000034070000}"/>
    <cellStyle name="Salida 2 5 2 2 3" xfId="1839" xr:uid="{00000000-0005-0000-0000-000035070000}"/>
    <cellStyle name="Salida 2 5 2 2 4" xfId="1840" xr:uid="{00000000-0005-0000-0000-000036070000}"/>
    <cellStyle name="Salida 2 5 2 2 5" xfId="1841" xr:uid="{00000000-0005-0000-0000-000037070000}"/>
    <cellStyle name="Salida 2 5 2 2 6" xfId="1842" xr:uid="{00000000-0005-0000-0000-000038070000}"/>
    <cellStyle name="Salida 2 5 2 2 7" xfId="1843" xr:uid="{00000000-0005-0000-0000-000039070000}"/>
    <cellStyle name="Salida 2 5 3" xfId="1844" xr:uid="{00000000-0005-0000-0000-00003A070000}"/>
    <cellStyle name="Salida 2 5 3 2" xfId="1845" xr:uid="{00000000-0005-0000-0000-00003B070000}"/>
    <cellStyle name="Salida 2 5 3 2 2" xfId="1846" xr:uid="{00000000-0005-0000-0000-00003C070000}"/>
    <cellStyle name="Salida 2 5 3 2 3" xfId="1847" xr:uid="{00000000-0005-0000-0000-00003D070000}"/>
    <cellStyle name="Salida 2 5 3 2 4" xfId="1848" xr:uid="{00000000-0005-0000-0000-00003E070000}"/>
    <cellStyle name="Salida 2 5 3 2 5" xfId="1849" xr:uid="{00000000-0005-0000-0000-00003F070000}"/>
    <cellStyle name="Salida 2 5 3 2 6" xfId="1850" xr:uid="{00000000-0005-0000-0000-000040070000}"/>
    <cellStyle name="Salida 2 5 3 2 7" xfId="1851" xr:uid="{00000000-0005-0000-0000-000041070000}"/>
    <cellStyle name="Salida 2 5 4" xfId="1852" xr:uid="{00000000-0005-0000-0000-000042070000}"/>
    <cellStyle name="Salida 2 5 4 2" xfId="1853" xr:uid="{00000000-0005-0000-0000-000043070000}"/>
    <cellStyle name="Salida 2 5 4 2 2" xfId="1854" xr:uid="{00000000-0005-0000-0000-000044070000}"/>
    <cellStyle name="Salida 2 5 4 2 3" xfId="1855" xr:uid="{00000000-0005-0000-0000-000045070000}"/>
    <cellStyle name="Salida 2 5 4 2 4" xfId="1856" xr:uid="{00000000-0005-0000-0000-000046070000}"/>
    <cellStyle name="Salida 2 5 4 2 5" xfId="1857" xr:uid="{00000000-0005-0000-0000-000047070000}"/>
    <cellStyle name="Salida 2 5 4 2 6" xfId="1858" xr:uid="{00000000-0005-0000-0000-000048070000}"/>
    <cellStyle name="Salida 2 5 4 2 7" xfId="1859" xr:uid="{00000000-0005-0000-0000-000049070000}"/>
    <cellStyle name="Salida 2 5 5" xfId="1860" xr:uid="{00000000-0005-0000-0000-00004A070000}"/>
    <cellStyle name="Salida 2 5 5 2" xfId="1861" xr:uid="{00000000-0005-0000-0000-00004B070000}"/>
    <cellStyle name="Salida 2 5 5 3" xfId="1862" xr:uid="{00000000-0005-0000-0000-00004C070000}"/>
    <cellStyle name="Salida 2 5 5 4" xfId="1863" xr:uid="{00000000-0005-0000-0000-00004D070000}"/>
    <cellStyle name="Salida 2 5 5 5" xfId="1864" xr:uid="{00000000-0005-0000-0000-00004E070000}"/>
    <cellStyle name="Salida 2 5 5 6" xfId="1865" xr:uid="{00000000-0005-0000-0000-00004F070000}"/>
    <cellStyle name="Salida 2 5 5 7" xfId="1866" xr:uid="{00000000-0005-0000-0000-000050070000}"/>
    <cellStyle name="Salida 2 6" xfId="1867" xr:uid="{00000000-0005-0000-0000-000051070000}"/>
    <cellStyle name="Salida 2 6 2" xfId="1868" xr:uid="{00000000-0005-0000-0000-000052070000}"/>
    <cellStyle name="Salida 2 6 2 2" xfId="1869" xr:uid="{00000000-0005-0000-0000-000053070000}"/>
    <cellStyle name="Salida 2 6 2 2 2" xfId="1870" xr:uid="{00000000-0005-0000-0000-000054070000}"/>
    <cellStyle name="Salida 2 6 2 2 3" xfId="1871" xr:uid="{00000000-0005-0000-0000-000055070000}"/>
    <cellStyle name="Salida 2 6 2 2 4" xfId="1872" xr:uid="{00000000-0005-0000-0000-000056070000}"/>
    <cellStyle name="Salida 2 6 2 2 5" xfId="1873" xr:uid="{00000000-0005-0000-0000-000057070000}"/>
    <cellStyle name="Salida 2 6 2 2 6" xfId="1874" xr:uid="{00000000-0005-0000-0000-000058070000}"/>
    <cellStyle name="Salida 2 6 2 2 7" xfId="1875" xr:uid="{00000000-0005-0000-0000-000059070000}"/>
    <cellStyle name="Salida 2 6 3" xfId="1876" xr:uid="{00000000-0005-0000-0000-00005A070000}"/>
    <cellStyle name="Salida 2 6 3 2" xfId="1877" xr:uid="{00000000-0005-0000-0000-00005B070000}"/>
    <cellStyle name="Salida 2 6 3 2 2" xfId="1878" xr:uid="{00000000-0005-0000-0000-00005C070000}"/>
    <cellStyle name="Salida 2 6 3 2 3" xfId="1879" xr:uid="{00000000-0005-0000-0000-00005D070000}"/>
    <cellStyle name="Salida 2 6 3 2 4" xfId="1880" xr:uid="{00000000-0005-0000-0000-00005E070000}"/>
    <cellStyle name="Salida 2 6 3 2 5" xfId="1881" xr:uid="{00000000-0005-0000-0000-00005F070000}"/>
    <cellStyle name="Salida 2 6 3 2 6" xfId="1882" xr:uid="{00000000-0005-0000-0000-000060070000}"/>
    <cellStyle name="Salida 2 6 3 2 7" xfId="1883" xr:uid="{00000000-0005-0000-0000-000061070000}"/>
    <cellStyle name="Salida 2 6 4" xfId="1884" xr:uid="{00000000-0005-0000-0000-000062070000}"/>
    <cellStyle name="Salida 2 6 4 2" xfId="1885" xr:uid="{00000000-0005-0000-0000-000063070000}"/>
    <cellStyle name="Salida 2 6 4 2 2" xfId="1886" xr:uid="{00000000-0005-0000-0000-000064070000}"/>
    <cellStyle name="Salida 2 6 4 2 3" xfId="1887" xr:uid="{00000000-0005-0000-0000-000065070000}"/>
    <cellStyle name="Salida 2 6 4 2 4" xfId="1888" xr:uid="{00000000-0005-0000-0000-000066070000}"/>
    <cellStyle name="Salida 2 6 4 2 5" xfId="1889" xr:uid="{00000000-0005-0000-0000-000067070000}"/>
    <cellStyle name="Salida 2 6 4 2 6" xfId="1890" xr:uid="{00000000-0005-0000-0000-000068070000}"/>
    <cellStyle name="Salida 2 6 4 2 7" xfId="1891" xr:uid="{00000000-0005-0000-0000-000069070000}"/>
    <cellStyle name="Salida 2 6 5" xfId="1892" xr:uid="{00000000-0005-0000-0000-00006A070000}"/>
    <cellStyle name="Salida 2 6 5 2" xfId="1893" xr:uid="{00000000-0005-0000-0000-00006B070000}"/>
    <cellStyle name="Salida 2 6 5 3" xfId="1894" xr:uid="{00000000-0005-0000-0000-00006C070000}"/>
    <cellStyle name="Salida 2 6 5 4" xfId="1895" xr:uid="{00000000-0005-0000-0000-00006D070000}"/>
    <cellStyle name="Salida 2 6 5 5" xfId="1896" xr:uid="{00000000-0005-0000-0000-00006E070000}"/>
    <cellStyle name="Salida 2 6 5 6" xfId="1897" xr:uid="{00000000-0005-0000-0000-00006F070000}"/>
    <cellStyle name="Salida 2 6 5 7" xfId="1898" xr:uid="{00000000-0005-0000-0000-000070070000}"/>
    <cellStyle name="Salida 2 7" xfId="1899" xr:uid="{00000000-0005-0000-0000-000071070000}"/>
    <cellStyle name="Salida 3" xfId="1900" xr:uid="{00000000-0005-0000-0000-000072070000}"/>
    <cellStyle name="Salida 3 10" xfId="1901" xr:uid="{00000000-0005-0000-0000-000073070000}"/>
    <cellStyle name="Salida 3 10 2" xfId="1902" xr:uid="{00000000-0005-0000-0000-000074070000}"/>
    <cellStyle name="Salida 3 10 2 2" xfId="1903" xr:uid="{00000000-0005-0000-0000-000075070000}"/>
    <cellStyle name="Salida 3 10 2 3" xfId="1904" xr:uid="{00000000-0005-0000-0000-000076070000}"/>
    <cellStyle name="Salida 3 10 2 4" xfId="1905" xr:uid="{00000000-0005-0000-0000-000077070000}"/>
    <cellStyle name="Salida 3 10 2 5" xfId="1906" xr:uid="{00000000-0005-0000-0000-000078070000}"/>
    <cellStyle name="Salida 3 10 2 6" xfId="1907" xr:uid="{00000000-0005-0000-0000-000079070000}"/>
    <cellStyle name="Salida 3 10 2 7" xfId="1908" xr:uid="{00000000-0005-0000-0000-00007A070000}"/>
    <cellStyle name="Salida 3 11" xfId="1909" xr:uid="{00000000-0005-0000-0000-00007B070000}"/>
    <cellStyle name="Salida 3 11 2" xfId="1910" xr:uid="{00000000-0005-0000-0000-00007C070000}"/>
    <cellStyle name="Salida 3 11 2 2" xfId="1911" xr:uid="{00000000-0005-0000-0000-00007D070000}"/>
    <cellStyle name="Salida 3 11 2 3" xfId="1912" xr:uid="{00000000-0005-0000-0000-00007E070000}"/>
    <cellStyle name="Salida 3 11 2 4" xfId="1913" xr:uid="{00000000-0005-0000-0000-00007F070000}"/>
    <cellStyle name="Salida 3 11 2 5" xfId="1914" xr:uid="{00000000-0005-0000-0000-000080070000}"/>
    <cellStyle name="Salida 3 11 2 6" xfId="1915" xr:uid="{00000000-0005-0000-0000-000081070000}"/>
    <cellStyle name="Salida 3 11 2 7" xfId="1916" xr:uid="{00000000-0005-0000-0000-000082070000}"/>
    <cellStyle name="Salida 3 12" xfId="1917" xr:uid="{00000000-0005-0000-0000-000083070000}"/>
    <cellStyle name="Salida 3 12 2" xfId="1918" xr:uid="{00000000-0005-0000-0000-000084070000}"/>
    <cellStyle name="Salida 3 12 3" xfId="1919" xr:uid="{00000000-0005-0000-0000-000085070000}"/>
    <cellStyle name="Salida 3 12 4" xfId="1920" xr:uid="{00000000-0005-0000-0000-000086070000}"/>
    <cellStyle name="Salida 3 12 5" xfId="1921" xr:uid="{00000000-0005-0000-0000-000087070000}"/>
    <cellStyle name="Salida 3 12 6" xfId="1922" xr:uid="{00000000-0005-0000-0000-000088070000}"/>
    <cellStyle name="Salida 3 12 7" xfId="1923" xr:uid="{00000000-0005-0000-0000-000089070000}"/>
    <cellStyle name="Salida 3 2" xfId="1924" xr:uid="{00000000-0005-0000-0000-00008A070000}"/>
    <cellStyle name="Salida 3 2 2" xfId="1925" xr:uid="{00000000-0005-0000-0000-00008B070000}"/>
    <cellStyle name="Salida 3 2 2 2" xfId="1926" xr:uid="{00000000-0005-0000-0000-00008C070000}"/>
    <cellStyle name="Salida 3 2 2 2 2" xfId="1927" xr:uid="{00000000-0005-0000-0000-00008D070000}"/>
    <cellStyle name="Salida 3 2 2 2 3" xfId="1928" xr:uid="{00000000-0005-0000-0000-00008E070000}"/>
    <cellStyle name="Salida 3 2 2 2 4" xfId="1929" xr:uid="{00000000-0005-0000-0000-00008F070000}"/>
    <cellStyle name="Salida 3 2 2 2 5" xfId="1930" xr:uid="{00000000-0005-0000-0000-000090070000}"/>
    <cellStyle name="Salida 3 2 2 2 6" xfId="1931" xr:uid="{00000000-0005-0000-0000-000091070000}"/>
    <cellStyle name="Salida 3 2 2 2 7" xfId="1932" xr:uid="{00000000-0005-0000-0000-000092070000}"/>
    <cellStyle name="Salida 3 2 3" xfId="1933" xr:uid="{00000000-0005-0000-0000-000093070000}"/>
    <cellStyle name="Salida 3 2 3 2" xfId="1934" xr:uid="{00000000-0005-0000-0000-000094070000}"/>
    <cellStyle name="Salida 3 2 3 2 2" xfId="1935" xr:uid="{00000000-0005-0000-0000-000095070000}"/>
    <cellStyle name="Salida 3 2 3 2 3" xfId="1936" xr:uid="{00000000-0005-0000-0000-000096070000}"/>
    <cellStyle name="Salida 3 2 3 2 4" xfId="1937" xr:uid="{00000000-0005-0000-0000-000097070000}"/>
    <cellStyle name="Salida 3 2 3 2 5" xfId="1938" xr:uid="{00000000-0005-0000-0000-000098070000}"/>
    <cellStyle name="Salida 3 2 3 2 6" xfId="1939" xr:uid="{00000000-0005-0000-0000-000099070000}"/>
    <cellStyle name="Salida 3 2 3 2 7" xfId="1940" xr:uid="{00000000-0005-0000-0000-00009A070000}"/>
    <cellStyle name="Salida 3 2 4" xfId="1941" xr:uid="{00000000-0005-0000-0000-00009B070000}"/>
    <cellStyle name="Salida 3 2 4 2" xfId="1942" xr:uid="{00000000-0005-0000-0000-00009C070000}"/>
    <cellStyle name="Salida 3 2 4 2 2" xfId="1943" xr:uid="{00000000-0005-0000-0000-00009D070000}"/>
    <cellStyle name="Salida 3 2 4 2 3" xfId="1944" xr:uid="{00000000-0005-0000-0000-00009E070000}"/>
    <cellStyle name="Salida 3 2 4 2 4" xfId="1945" xr:uid="{00000000-0005-0000-0000-00009F070000}"/>
    <cellStyle name="Salida 3 2 4 2 5" xfId="1946" xr:uid="{00000000-0005-0000-0000-0000A0070000}"/>
    <cellStyle name="Salida 3 2 4 2 6" xfId="1947" xr:uid="{00000000-0005-0000-0000-0000A1070000}"/>
    <cellStyle name="Salida 3 2 4 2 7" xfId="1948" xr:uid="{00000000-0005-0000-0000-0000A2070000}"/>
    <cellStyle name="Salida 3 2 5" xfId="1949" xr:uid="{00000000-0005-0000-0000-0000A3070000}"/>
    <cellStyle name="Salida 3 2 5 2" xfId="1950" xr:uid="{00000000-0005-0000-0000-0000A4070000}"/>
    <cellStyle name="Salida 3 2 5 3" xfId="1951" xr:uid="{00000000-0005-0000-0000-0000A5070000}"/>
    <cellStyle name="Salida 3 2 5 4" xfId="1952" xr:uid="{00000000-0005-0000-0000-0000A6070000}"/>
    <cellStyle name="Salida 3 2 5 5" xfId="1953" xr:uid="{00000000-0005-0000-0000-0000A7070000}"/>
    <cellStyle name="Salida 3 2 5 6" xfId="1954" xr:uid="{00000000-0005-0000-0000-0000A8070000}"/>
    <cellStyle name="Salida 3 2 5 7" xfId="1955" xr:uid="{00000000-0005-0000-0000-0000A9070000}"/>
    <cellStyle name="Salida 3 3" xfId="1956" xr:uid="{00000000-0005-0000-0000-0000AA070000}"/>
    <cellStyle name="Salida 3 3 2" xfId="1957" xr:uid="{00000000-0005-0000-0000-0000AB070000}"/>
    <cellStyle name="Salida 3 3 2 2" xfId="1958" xr:uid="{00000000-0005-0000-0000-0000AC070000}"/>
    <cellStyle name="Salida 3 3 2 2 2" xfId="1959" xr:uid="{00000000-0005-0000-0000-0000AD070000}"/>
    <cellStyle name="Salida 3 3 2 2 3" xfId="1960" xr:uid="{00000000-0005-0000-0000-0000AE070000}"/>
    <cellStyle name="Salida 3 3 2 2 4" xfId="1961" xr:uid="{00000000-0005-0000-0000-0000AF070000}"/>
    <cellStyle name="Salida 3 3 2 2 5" xfId="1962" xr:uid="{00000000-0005-0000-0000-0000B0070000}"/>
    <cellStyle name="Salida 3 3 2 2 6" xfId="1963" xr:uid="{00000000-0005-0000-0000-0000B1070000}"/>
    <cellStyle name="Salida 3 3 2 2 7" xfId="1964" xr:uid="{00000000-0005-0000-0000-0000B2070000}"/>
    <cellStyle name="Salida 3 3 3" xfId="1965" xr:uid="{00000000-0005-0000-0000-0000B3070000}"/>
    <cellStyle name="Salida 3 3 3 2" xfId="1966" xr:uid="{00000000-0005-0000-0000-0000B4070000}"/>
    <cellStyle name="Salida 3 3 3 2 2" xfId="1967" xr:uid="{00000000-0005-0000-0000-0000B5070000}"/>
    <cellStyle name="Salida 3 3 3 2 3" xfId="1968" xr:uid="{00000000-0005-0000-0000-0000B6070000}"/>
    <cellStyle name="Salida 3 3 3 2 4" xfId="1969" xr:uid="{00000000-0005-0000-0000-0000B7070000}"/>
    <cellStyle name="Salida 3 3 3 2 5" xfId="1970" xr:uid="{00000000-0005-0000-0000-0000B8070000}"/>
    <cellStyle name="Salida 3 3 3 2 6" xfId="1971" xr:uid="{00000000-0005-0000-0000-0000B9070000}"/>
    <cellStyle name="Salida 3 3 3 2 7" xfId="1972" xr:uid="{00000000-0005-0000-0000-0000BA070000}"/>
    <cellStyle name="Salida 3 3 4" xfId="1973" xr:uid="{00000000-0005-0000-0000-0000BB070000}"/>
    <cellStyle name="Salida 3 3 4 2" xfId="1974" xr:uid="{00000000-0005-0000-0000-0000BC070000}"/>
    <cellStyle name="Salida 3 3 4 2 2" xfId="1975" xr:uid="{00000000-0005-0000-0000-0000BD070000}"/>
    <cellStyle name="Salida 3 3 4 2 3" xfId="1976" xr:uid="{00000000-0005-0000-0000-0000BE070000}"/>
    <cellStyle name="Salida 3 3 4 2 4" xfId="1977" xr:uid="{00000000-0005-0000-0000-0000BF070000}"/>
    <cellStyle name="Salida 3 3 4 2 5" xfId="1978" xr:uid="{00000000-0005-0000-0000-0000C0070000}"/>
    <cellStyle name="Salida 3 3 4 2 6" xfId="1979" xr:uid="{00000000-0005-0000-0000-0000C1070000}"/>
    <cellStyle name="Salida 3 3 4 2 7" xfId="1980" xr:uid="{00000000-0005-0000-0000-0000C2070000}"/>
    <cellStyle name="Salida 3 3 5" xfId="1981" xr:uid="{00000000-0005-0000-0000-0000C3070000}"/>
    <cellStyle name="Salida 3 3 5 2" xfId="1982" xr:uid="{00000000-0005-0000-0000-0000C4070000}"/>
    <cellStyle name="Salida 3 3 5 3" xfId="1983" xr:uid="{00000000-0005-0000-0000-0000C5070000}"/>
    <cellStyle name="Salida 3 3 5 4" xfId="1984" xr:uid="{00000000-0005-0000-0000-0000C6070000}"/>
    <cellStyle name="Salida 3 3 5 5" xfId="1985" xr:uid="{00000000-0005-0000-0000-0000C7070000}"/>
    <cellStyle name="Salida 3 3 5 6" xfId="1986" xr:uid="{00000000-0005-0000-0000-0000C8070000}"/>
    <cellStyle name="Salida 3 3 5 7" xfId="1987" xr:uid="{00000000-0005-0000-0000-0000C9070000}"/>
    <cellStyle name="Salida 3 4" xfId="1988" xr:uid="{00000000-0005-0000-0000-0000CA070000}"/>
    <cellStyle name="Salida 3 4 2" xfId="1989" xr:uid="{00000000-0005-0000-0000-0000CB070000}"/>
    <cellStyle name="Salida 3 4 2 2" xfId="1990" xr:uid="{00000000-0005-0000-0000-0000CC070000}"/>
    <cellStyle name="Salida 3 4 2 2 2" xfId="1991" xr:uid="{00000000-0005-0000-0000-0000CD070000}"/>
    <cellStyle name="Salida 3 4 2 2 3" xfId="1992" xr:uid="{00000000-0005-0000-0000-0000CE070000}"/>
    <cellStyle name="Salida 3 4 2 2 4" xfId="1993" xr:uid="{00000000-0005-0000-0000-0000CF070000}"/>
    <cellStyle name="Salida 3 4 2 2 5" xfId="1994" xr:uid="{00000000-0005-0000-0000-0000D0070000}"/>
    <cellStyle name="Salida 3 4 2 2 6" xfId="1995" xr:uid="{00000000-0005-0000-0000-0000D1070000}"/>
    <cellStyle name="Salida 3 4 2 2 7" xfId="1996" xr:uid="{00000000-0005-0000-0000-0000D2070000}"/>
    <cellStyle name="Salida 3 4 3" xfId="1997" xr:uid="{00000000-0005-0000-0000-0000D3070000}"/>
    <cellStyle name="Salida 3 4 3 2" xfId="1998" xr:uid="{00000000-0005-0000-0000-0000D4070000}"/>
    <cellStyle name="Salida 3 4 3 2 2" xfId="1999" xr:uid="{00000000-0005-0000-0000-0000D5070000}"/>
    <cellStyle name="Salida 3 4 3 2 3" xfId="2000" xr:uid="{00000000-0005-0000-0000-0000D6070000}"/>
    <cellStyle name="Salida 3 4 3 2 4" xfId="2001" xr:uid="{00000000-0005-0000-0000-0000D7070000}"/>
    <cellStyle name="Salida 3 4 3 2 5" xfId="2002" xr:uid="{00000000-0005-0000-0000-0000D8070000}"/>
    <cellStyle name="Salida 3 4 3 2 6" xfId="2003" xr:uid="{00000000-0005-0000-0000-0000D9070000}"/>
    <cellStyle name="Salida 3 4 3 2 7" xfId="2004" xr:uid="{00000000-0005-0000-0000-0000DA070000}"/>
    <cellStyle name="Salida 3 4 4" xfId="2005" xr:uid="{00000000-0005-0000-0000-0000DB070000}"/>
    <cellStyle name="Salida 3 4 4 2" xfId="2006" xr:uid="{00000000-0005-0000-0000-0000DC070000}"/>
    <cellStyle name="Salida 3 4 4 2 2" xfId="2007" xr:uid="{00000000-0005-0000-0000-0000DD070000}"/>
    <cellStyle name="Salida 3 4 4 2 3" xfId="2008" xr:uid="{00000000-0005-0000-0000-0000DE070000}"/>
    <cellStyle name="Salida 3 4 4 2 4" xfId="2009" xr:uid="{00000000-0005-0000-0000-0000DF070000}"/>
    <cellStyle name="Salida 3 4 4 2 5" xfId="2010" xr:uid="{00000000-0005-0000-0000-0000E0070000}"/>
    <cellStyle name="Salida 3 4 4 2 6" xfId="2011" xr:uid="{00000000-0005-0000-0000-0000E1070000}"/>
    <cellStyle name="Salida 3 4 4 2 7" xfId="2012" xr:uid="{00000000-0005-0000-0000-0000E2070000}"/>
    <cellStyle name="Salida 3 4 5" xfId="2013" xr:uid="{00000000-0005-0000-0000-0000E3070000}"/>
    <cellStyle name="Salida 3 4 5 2" xfId="2014" xr:uid="{00000000-0005-0000-0000-0000E4070000}"/>
    <cellStyle name="Salida 3 4 5 3" xfId="2015" xr:uid="{00000000-0005-0000-0000-0000E5070000}"/>
    <cellStyle name="Salida 3 4 5 4" xfId="2016" xr:uid="{00000000-0005-0000-0000-0000E6070000}"/>
    <cellStyle name="Salida 3 4 5 5" xfId="2017" xr:uid="{00000000-0005-0000-0000-0000E7070000}"/>
    <cellStyle name="Salida 3 4 5 6" xfId="2018" xr:uid="{00000000-0005-0000-0000-0000E8070000}"/>
    <cellStyle name="Salida 3 4 5 7" xfId="2019" xr:uid="{00000000-0005-0000-0000-0000E9070000}"/>
    <cellStyle name="Salida 3 5" xfId="2020" xr:uid="{00000000-0005-0000-0000-0000EA070000}"/>
    <cellStyle name="Salida 3 5 2" xfId="2021" xr:uid="{00000000-0005-0000-0000-0000EB070000}"/>
    <cellStyle name="Salida 3 5 2 2" xfId="2022" xr:uid="{00000000-0005-0000-0000-0000EC070000}"/>
    <cellStyle name="Salida 3 5 2 2 2" xfId="2023" xr:uid="{00000000-0005-0000-0000-0000ED070000}"/>
    <cellStyle name="Salida 3 5 2 2 3" xfId="2024" xr:uid="{00000000-0005-0000-0000-0000EE070000}"/>
    <cellStyle name="Salida 3 5 2 2 4" xfId="2025" xr:uid="{00000000-0005-0000-0000-0000EF070000}"/>
    <cellStyle name="Salida 3 5 2 2 5" xfId="2026" xr:uid="{00000000-0005-0000-0000-0000F0070000}"/>
    <cellStyle name="Salida 3 5 2 2 6" xfId="2027" xr:uid="{00000000-0005-0000-0000-0000F1070000}"/>
    <cellStyle name="Salida 3 5 2 2 7" xfId="2028" xr:uid="{00000000-0005-0000-0000-0000F2070000}"/>
    <cellStyle name="Salida 3 5 3" xfId="2029" xr:uid="{00000000-0005-0000-0000-0000F3070000}"/>
    <cellStyle name="Salida 3 5 3 2" xfId="2030" xr:uid="{00000000-0005-0000-0000-0000F4070000}"/>
    <cellStyle name="Salida 3 5 3 2 2" xfId="2031" xr:uid="{00000000-0005-0000-0000-0000F5070000}"/>
    <cellStyle name="Salida 3 5 3 2 3" xfId="2032" xr:uid="{00000000-0005-0000-0000-0000F6070000}"/>
    <cellStyle name="Salida 3 5 3 2 4" xfId="2033" xr:uid="{00000000-0005-0000-0000-0000F7070000}"/>
    <cellStyle name="Salida 3 5 3 2 5" xfId="2034" xr:uid="{00000000-0005-0000-0000-0000F8070000}"/>
    <cellStyle name="Salida 3 5 3 2 6" xfId="2035" xr:uid="{00000000-0005-0000-0000-0000F9070000}"/>
    <cellStyle name="Salida 3 5 3 2 7" xfId="2036" xr:uid="{00000000-0005-0000-0000-0000FA070000}"/>
    <cellStyle name="Salida 3 5 4" xfId="2037" xr:uid="{00000000-0005-0000-0000-0000FB070000}"/>
    <cellStyle name="Salida 3 5 4 2" xfId="2038" xr:uid="{00000000-0005-0000-0000-0000FC070000}"/>
    <cellStyle name="Salida 3 5 4 2 2" xfId="2039" xr:uid="{00000000-0005-0000-0000-0000FD070000}"/>
    <cellStyle name="Salida 3 5 4 2 3" xfId="2040" xr:uid="{00000000-0005-0000-0000-0000FE070000}"/>
    <cellStyle name="Salida 3 5 4 2 4" xfId="2041" xr:uid="{00000000-0005-0000-0000-0000FF070000}"/>
    <cellStyle name="Salida 3 5 4 2 5" xfId="2042" xr:uid="{00000000-0005-0000-0000-000000080000}"/>
    <cellStyle name="Salida 3 5 4 2 6" xfId="2043" xr:uid="{00000000-0005-0000-0000-000001080000}"/>
    <cellStyle name="Salida 3 5 4 2 7" xfId="2044" xr:uid="{00000000-0005-0000-0000-000002080000}"/>
    <cellStyle name="Salida 3 5 5" xfId="2045" xr:uid="{00000000-0005-0000-0000-000003080000}"/>
    <cellStyle name="Salida 3 5 5 2" xfId="2046" xr:uid="{00000000-0005-0000-0000-000004080000}"/>
    <cellStyle name="Salida 3 5 5 3" xfId="2047" xr:uid="{00000000-0005-0000-0000-000005080000}"/>
    <cellStyle name="Salida 3 5 5 4" xfId="2048" xr:uid="{00000000-0005-0000-0000-000006080000}"/>
    <cellStyle name="Salida 3 5 5 5" xfId="2049" xr:uid="{00000000-0005-0000-0000-000007080000}"/>
    <cellStyle name="Salida 3 5 5 6" xfId="2050" xr:uid="{00000000-0005-0000-0000-000008080000}"/>
    <cellStyle name="Salida 3 5 5 7" xfId="2051" xr:uid="{00000000-0005-0000-0000-000009080000}"/>
    <cellStyle name="Salida 3 6" xfId="2052" xr:uid="{00000000-0005-0000-0000-00000A080000}"/>
    <cellStyle name="Salida 3 6 2" xfId="2053" xr:uid="{00000000-0005-0000-0000-00000B080000}"/>
    <cellStyle name="Salida 3 6 2 2" xfId="2054" xr:uid="{00000000-0005-0000-0000-00000C080000}"/>
    <cellStyle name="Salida 3 6 2 2 2" xfId="2055" xr:uid="{00000000-0005-0000-0000-00000D080000}"/>
    <cellStyle name="Salida 3 6 2 2 3" xfId="2056" xr:uid="{00000000-0005-0000-0000-00000E080000}"/>
    <cellStyle name="Salida 3 6 2 2 4" xfId="2057" xr:uid="{00000000-0005-0000-0000-00000F080000}"/>
    <cellStyle name="Salida 3 6 2 2 5" xfId="2058" xr:uid="{00000000-0005-0000-0000-000010080000}"/>
    <cellStyle name="Salida 3 6 2 2 6" xfId="2059" xr:uid="{00000000-0005-0000-0000-000011080000}"/>
    <cellStyle name="Salida 3 6 2 2 7" xfId="2060" xr:uid="{00000000-0005-0000-0000-000012080000}"/>
    <cellStyle name="Salida 3 6 3" xfId="2061" xr:uid="{00000000-0005-0000-0000-000013080000}"/>
    <cellStyle name="Salida 3 6 3 2" xfId="2062" xr:uid="{00000000-0005-0000-0000-000014080000}"/>
    <cellStyle name="Salida 3 6 3 2 2" xfId="2063" xr:uid="{00000000-0005-0000-0000-000015080000}"/>
    <cellStyle name="Salida 3 6 3 2 3" xfId="2064" xr:uid="{00000000-0005-0000-0000-000016080000}"/>
    <cellStyle name="Salida 3 6 3 2 4" xfId="2065" xr:uid="{00000000-0005-0000-0000-000017080000}"/>
    <cellStyle name="Salida 3 6 3 2 5" xfId="2066" xr:uid="{00000000-0005-0000-0000-000018080000}"/>
    <cellStyle name="Salida 3 6 3 2 6" xfId="2067" xr:uid="{00000000-0005-0000-0000-000019080000}"/>
    <cellStyle name="Salida 3 6 3 2 7" xfId="2068" xr:uid="{00000000-0005-0000-0000-00001A080000}"/>
    <cellStyle name="Salida 3 6 4" xfId="2069" xr:uid="{00000000-0005-0000-0000-00001B080000}"/>
    <cellStyle name="Salida 3 6 4 2" xfId="2070" xr:uid="{00000000-0005-0000-0000-00001C080000}"/>
    <cellStyle name="Salida 3 6 4 2 2" xfId="2071" xr:uid="{00000000-0005-0000-0000-00001D080000}"/>
    <cellStyle name="Salida 3 6 4 2 3" xfId="2072" xr:uid="{00000000-0005-0000-0000-00001E080000}"/>
    <cellStyle name="Salida 3 6 4 2 4" xfId="2073" xr:uid="{00000000-0005-0000-0000-00001F080000}"/>
    <cellStyle name="Salida 3 6 4 2 5" xfId="2074" xr:uid="{00000000-0005-0000-0000-000020080000}"/>
    <cellStyle name="Salida 3 6 4 2 6" xfId="2075" xr:uid="{00000000-0005-0000-0000-000021080000}"/>
    <cellStyle name="Salida 3 6 4 2 7" xfId="2076" xr:uid="{00000000-0005-0000-0000-000022080000}"/>
    <cellStyle name="Salida 3 6 5" xfId="2077" xr:uid="{00000000-0005-0000-0000-000023080000}"/>
    <cellStyle name="Salida 3 6 5 2" xfId="2078" xr:uid="{00000000-0005-0000-0000-000024080000}"/>
    <cellStyle name="Salida 3 6 5 3" xfId="2079" xr:uid="{00000000-0005-0000-0000-000025080000}"/>
    <cellStyle name="Salida 3 6 5 4" xfId="2080" xr:uid="{00000000-0005-0000-0000-000026080000}"/>
    <cellStyle name="Salida 3 6 5 5" xfId="2081" xr:uid="{00000000-0005-0000-0000-000027080000}"/>
    <cellStyle name="Salida 3 6 5 6" xfId="2082" xr:uid="{00000000-0005-0000-0000-000028080000}"/>
    <cellStyle name="Salida 3 6 5 7" xfId="2083" xr:uid="{00000000-0005-0000-0000-000029080000}"/>
    <cellStyle name="Salida 3 7" xfId="2084" xr:uid="{00000000-0005-0000-0000-00002A080000}"/>
    <cellStyle name="Salida 3 7 2" xfId="2085" xr:uid="{00000000-0005-0000-0000-00002B080000}"/>
    <cellStyle name="Salida 3 7 2 2" xfId="2086" xr:uid="{00000000-0005-0000-0000-00002C080000}"/>
    <cellStyle name="Salida 3 7 2 2 2" xfId="2087" xr:uid="{00000000-0005-0000-0000-00002D080000}"/>
    <cellStyle name="Salida 3 7 2 2 3" xfId="2088" xr:uid="{00000000-0005-0000-0000-00002E080000}"/>
    <cellStyle name="Salida 3 7 2 2 4" xfId="2089" xr:uid="{00000000-0005-0000-0000-00002F080000}"/>
    <cellStyle name="Salida 3 7 2 2 5" xfId="2090" xr:uid="{00000000-0005-0000-0000-000030080000}"/>
    <cellStyle name="Salida 3 7 2 2 6" xfId="2091" xr:uid="{00000000-0005-0000-0000-000031080000}"/>
    <cellStyle name="Salida 3 7 2 2 7" xfId="2092" xr:uid="{00000000-0005-0000-0000-000032080000}"/>
    <cellStyle name="Salida 3 7 3" xfId="2093" xr:uid="{00000000-0005-0000-0000-000033080000}"/>
    <cellStyle name="Salida 3 7 3 2" xfId="2094" xr:uid="{00000000-0005-0000-0000-000034080000}"/>
    <cellStyle name="Salida 3 7 3 2 2" xfId="2095" xr:uid="{00000000-0005-0000-0000-000035080000}"/>
    <cellStyle name="Salida 3 7 3 2 3" xfId="2096" xr:uid="{00000000-0005-0000-0000-000036080000}"/>
    <cellStyle name="Salida 3 7 3 2 4" xfId="2097" xr:uid="{00000000-0005-0000-0000-000037080000}"/>
    <cellStyle name="Salida 3 7 3 2 5" xfId="2098" xr:uid="{00000000-0005-0000-0000-000038080000}"/>
    <cellStyle name="Salida 3 7 3 2 6" xfId="2099" xr:uid="{00000000-0005-0000-0000-000039080000}"/>
    <cellStyle name="Salida 3 7 3 2 7" xfId="2100" xr:uid="{00000000-0005-0000-0000-00003A080000}"/>
    <cellStyle name="Salida 3 7 4" xfId="2101" xr:uid="{00000000-0005-0000-0000-00003B080000}"/>
    <cellStyle name="Salida 3 7 4 2" xfId="2102" xr:uid="{00000000-0005-0000-0000-00003C080000}"/>
    <cellStyle name="Salida 3 7 4 2 2" xfId="2103" xr:uid="{00000000-0005-0000-0000-00003D080000}"/>
    <cellStyle name="Salida 3 7 4 2 3" xfId="2104" xr:uid="{00000000-0005-0000-0000-00003E080000}"/>
    <cellStyle name="Salida 3 7 4 2 4" xfId="2105" xr:uid="{00000000-0005-0000-0000-00003F080000}"/>
    <cellStyle name="Salida 3 7 4 2 5" xfId="2106" xr:uid="{00000000-0005-0000-0000-000040080000}"/>
    <cellStyle name="Salida 3 7 4 2 6" xfId="2107" xr:uid="{00000000-0005-0000-0000-000041080000}"/>
    <cellStyle name="Salida 3 7 4 2 7" xfId="2108" xr:uid="{00000000-0005-0000-0000-000042080000}"/>
    <cellStyle name="Salida 3 7 5" xfId="2109" xr:uid="{00000000-0005-0000-0000-000043080000}"/>
    <cellStyle name="Salida 3 7 5 2" xfId="2110" xr:uid="{00000000-0005-0000-0000-000044080000}"/>
    <cellStyle name="Salida 3 7 5 3" xfId="2111" xr:uid="{00000000-0005-0000-0000-000045080000}"/>
    <cellStyle name="Salida 3 7 5 4" xfId="2112" xr:uid="{00000000-0005-0000-0000-000046080000}"/>
    <cellStyle name="Salida 3 7 5 5" xfId="2113" xr:uid="{00000000-0005-0000-0000-000047080000}"/>
    <cellStyle name="Salida 3 7 5 6" xfId="2114" xr:uid="{00000000-0005-0000-0000-000048080000}"/>
    <cellStyle name="Salida 3 7 5 7" xfId="2115" xr:uid="{00000000-0005-0000-0000-000049080000}"/>
    <cellStyle name="Salida 3 8" xfId="2116" xr:uid="{00000000-0005-0000-0000-00004A080000}"/>
    <cellStyle name="Salida 3 8 2" xfId="2117" xr:uid="{00000000-0005-0000-0000-00004B080000}"/>
    <cellStyle name="Salida 3 8 2 2" xfId="2118" xr:uid="{00000000-0005-0000-0000-00004C080000}"/>
    <cellStyle name="Salida 3 8 2 2 2" xfId="2119" xr:uid="{00000000-0005-0000-0000-00004D080000}"/>
    <cellStyle name="Salida 3 8 2 2 3" xfId="2120" xr:uid="{00000000-0005-0000-0000-00004E080000}"/>
    <cellStyle name="Salida 3 8 2 2 4" xfId="2121" xr:uid="{00000000-0005-0000-0000-00004F080000}"/>
    <cellStyle name="Salida 3 8 2 2 5" xfId="2122" xr:uid="{00000000-0005-0000-0000-000050080000}"/>
    <cellStyle name="Salida 3 8 2 2 6" xfId="2123" xr:uid="{00000000-0005-0000-0000-000051080000}"/>
    <cellStyle name="Salida 3 8 2 2 7" xfId="2124" xr:uid="{00000000-0005-0000-0000-000052080000}"/>
    <cellStyle name="Salida 3 8 3" xfId="2125" xr:uid="{00000000-0005-0000-0000-000053080000}"/>
    <cellStyle name="Salida 3 8 3 2" xfId="2126" xr:uid="{00000000-0005-0000-0000-000054080000}"/>
    <cellStyle name="Salida 3 8 3 2 2" xfId="2127" xr:uid="{00000000-0005-0000-0000-000055080000}"/>
    <cellStyle name="Salida 3 8 3 2 3" xfId="2128" xr:uid="{00000000-0005-0000-0000-000056080000}"/>
    <cellStyle name="Salida 3 8 3 2 4" xfId="2129" xr:uid="{00000000-0005-0000-0000-000057080000}"/>
    <cellStyle name="Salida 3 8 3 2 5" xfId="2130" xr:uid="{00000000-0005-0000-0000-000058080000}"/>
    <cellStyle name="Salida 3 8 3 2 6" xfId="2131" xr:uid="{00000000-0005-0000-0000-000059080000}"/>
    <cellStyle name="Salida 3 8 3 2 7" xfId="2132" xr:uid="{00000000-0005-0000-0000-00005A080000}"/>
    <cellStyle name="Salida 3 8 4" xfId="2133" xr:uid="{00000000-0005-0000-0000-00005B080000}"/>
    <cellStyle name="Salida 3 8 4 2" xfId="2134" xr:uid="{00000000-0005-0000-0000-00005C080000}"/>
    <cellStyle name="Salida 3 8 4 2 2" xfId="2135" xr:uid="{00000000-0005-0000-0000-00005D080000}"/>
    <cellStyle name="Salida 3 8 4 2 3" xfId="2136" xr:uid="{00000000-0005-0000-0000-00005E080000}"/>
    <cellStyle name="Salida 3 8 4 2 4" xfId="2137" xr:uid="{00000000-0005-0000-0000-00005F080000}"/>
    <cellStyle name="Salida 3 8 4 2 5" xfId="2138" xr:uid="{00000000-0005-0000-0000-000060080000}"/>
    <cellStyle name="Salida 3 8 4 2 6" xfId="2139" xr:uid="{00000000-0005-0000-0000-000061080000}"/>
    <cellStyle name="Salida 3 8 4 2 7" xfId="2140" xr:uid="{00000000-0005-0000-0000-000062080000}"/>
    <cellStyle name="Salida 3 8 5" xfId="2141" xr:uid="{00000000-0005-0000-0000-000063080000}"/>
    <cellStyle name="Salida 3 8 5 2" xfId="2142" xr:uid="{00000000-0005-0000-0000-000064080000}"/>
    <cellStyle name="Salida 3 8 5 3" xfId="2143" xr:uid="{00000000-0005-0000-0000-000065080000}"/>
    <cellStyle name="Salida 3 8 5 4" xfId="2144" xr:uid="{00000000-0005-0000-0000-000066080000}"/>
    <cellStyle name="Salida 3 8 5 5" xfId="2145" xr:uid="{00000000-0005-0000-0000-000067080000}"/>
    <cellStyle name="Salida 3 8 5 6" xfId="2146" xr:uid="{00000000-0005-0000-0000-000068080000}"/>
    <cellStyle name="Salida 3 8 5 7" xfId="2147" xr:uid="{00000000-0005-0000-0000-000069080000}"/>
    <cellStyle name="Salida 3 9" xfId="2148" xr:uid="{00000000-0005-0000-0000-00006A080000}"/>
    <cellStyle name="Salida 3 9 2" xfId="2149" xr:uid="{00000000-0005-0000-0000-00006B080000}"/>
    <cellStyle name="Salida 3 9 2 2" xfId="2150" xr:uid="{00000000-0005-0000-0000-00006C080000}"/>
    <cellStyle name="Salida 3 9 2 3" xfId="2151" xr:uid="{00000000-0005-0000-0000-00006D080000}"/>
    <cellStyle name="Salida 3 9 2 4" xfId="2152" xr:uid="{00000000-0005-0000-0000-00006E080000}"/>
    <cellStyle name="Salida 3 9 2 5" xfId="2153" xr:uid="{00000000-0005-0000-0000-00006F080000}"/>
    <cellStyle name="Salida 3 9 2 6" xfId="2154" xr:uid="{00000000-0005-0000-0000-000070080000}"/>
    <cellStyle name="Salida 3 9 2 7" xfId="2155" xr:uid="{00000000-0005-0000-0000-000071080000}"/>
    <cellStyle name="Salida 4" xfId="2156" xr:uid="{00000000-0005-0000-0000-000072080000}"/>
    <cellStyle name="SAPBEXaggData" xfId="2157" xr:uid="{00000000-0005-0000-0000-000073080000}"/>
    <cellStyle name="SAPBEXaggData 10" xfId="2158" xr:uid="{00000000-0005-0000-0000-000074080000}"/>
    <cellStyle name="SAPBEXaggData 10 2" xfId="2159" xr:uid="{00000000-0005-0000-0000-000075080000}"/>
    <cellStyle name="SAPBEXaggData 10 2 2" xfId="2160" xr:uid="{00000000-0005-0000-0000-000076080000}"/>
    <cellStyle name="SAPBEXaggData 10 2 3" xfId="2161" xr:uid="{00000000-0005-0000-0000-000077080000}"/>
    <cellStyle name="SAPBEXaggData 10 2 4" xfId="2162" xr:uid="{00000000-0005-0000-0000-000078080000}"/>
    <cellStyle name="SAPBEXaggData 10 2 5" xfId="2163" xr:uid="{00000000-0005-0000-0000-000079080000}"/>
    <cellStyle name="SAPBEXaggData 10 2 6" xfId="2164" xr:uid="{00000000-0005-0000-0000-00007A080000}"/>
    <cellStyle name="SAPBEXaggData 10 2 7" xfId="2165" xr:uid="{00000000-0005-0000-0000-00007B080000}"/>
    <cellStyle name="SAPBEXaggData 11" xfId="2166" xr:uid="{00000000-0005-0000-0000-00007C080000}"/>
    <cellStyle name="SAPBEXaggData 11 2" xfId="2167" xr:uid="{00000000-0005-0000-0000-00007D080000}"/>
    <cellStyle name="SAPBEXaggData 11 3" xfId="2168" xr:uid="{00000000-0005-0000-0000-00007E080000}"/>
    <cellStyle name="SAPBEXaggData 11 4" xfId="2169" xr:uid="{00000000-0005-0000-0000-00007F080000}"/>
    <cellStyle name="SAPBEXaggData 11 5" xfId="2170" xr:uid="{00000000-0005-0000-0000-000080080000}"/>
    <cellStyle name="SAPBEXaggData 11 6" xfId="2171" xr:uid="{00000000-0005-0000-0000-000081080000}"/>
    <cellStyle name="SAPBEXaggData 11 7" xfId="2172" xr:uid="{00000000-0005-0000-0000-000082080000}"/>
    <cellStyle name="SAPBEXaggData 2" xfId="2173" xr:uid="{00000000-0005-0000-0000-000083080000}"/>
    <cellStyle name="SAPBEXaggData 2 10" xfId="2174" xr:uid="{00000000-0005-0000-0000-000084080000}"/>
    <cellStyle name="SAPBEXaggData 2 10 2" xfId="2175" xr:uid="{00000000-0005-0000-0000-000085080000}"/>
    <cellStyle name="SAPBEXaggData 2 10 3" xfId="2176" xr:uid="{00000000-0005-0000-0000-000086080000}"/>
    <cellStyle name="SAPBEXaggData 2 10 4" xfId="2177" xr:uid="{00000000-0005-0000-0000-000087080000}"/>
    <cellStyle name="SAPBEXaggData 2 10 5" xfId="2178" xr:uid="{00000000-0005-0000-0000-000088080000}"/>
    <cellStyle name="SAPBEXaggData 2 10 6" xfId="2179" xr:uid="{00000000-0005-0000-0000-000089080000}"/>
    <cellStyle name="SAPBEXaggData 2 10 7" xfId="2180" xr:uid="{00000000-0005-0000-0000-00008A080000}"/>
    <cellStyle name="SAPBEXaggData 2 2" xfId="2181" xr:uid="{00000000-0005-0000-0000-00008B080000}"/>
    <cellStyle name="SAPBEXaggData 2 2 2" xfId="2182" xr:uid="{00000000-0005-0000-0000-00008C080000}"/>
    <cellStyle name="SAPBEXaggData 2 2 2 2" xfId="2183" xr:uid="{00000000-0005-0000-0000-00008D080000}"/>
    <cellStyle name="SAPBEXaggData 2 2 2 2 2" xfId="2184" xr:uid="{00000000-0005-0000-0000-00008E080000}"/>
    <cellStyle name="SAPBEXaggData 2 2 2 2 3" xfId="2185" xr:uid="{00000000-0005-0000-0000-00008F080000}"/>
    <cellStyle name="SAPBEXaggData 2 2 2 2 4" xfId="2186" xr:uid="{00000000-0005-0000-0000-000090080000}"/>
    <cellStyle name="SAPBEXaggData 2 2 2 2 5" xfId="2187" xr:uid="{00000000-0005-0000-0000-000091080000}"/>
    <cellStyle name="SAPBEXaggData 2 2 2 2 6" xfId="2188" xr:uid="{00000000-0005-0000-0000-000092080000}"/>
    <cellStyle name="SAPBEXaggData 2 2 2 2 7" xfId="2189" xr:uid="{00000000-0005-0000-0000-000093080000}"/>
    <cellStyle name="SAPBEXaggData 2 2 3" xfId="2190" xr:uid="{00000000-0005-0000-0000-000094080000}"/>
    <cellStyle name="SAPBEXaggData 2 2 3 2" xfId="2191" xr:uid="{00000000-0005-0000-0000-000095080000}"/>
    <cellStyle name="SAPBEXaggData 2 2 3 2 2" xfId="2192" xr:uid="{00000000-0005-0000-0000-000096080000}"/>
    <cellStyle name="SAPBEXaggData 2 2 3 2 3" xfId="2193" xr:uid="{00000000-0005-0000-0000-000097080000}"/>
    <cellStyle name="SAPBEXaggData 2 2 3 2 4" xfId="2194" xr:uid="{00000000-0005-0000-0000-000098080000}"/>
    <cellStyle name="SAPBEXaggData 2 2 3 2 5" xfId="2195" xr:uid="{00000000-0005-0000-0000-000099080000}"/>
    <cellStyle name="SAPBEXaggData 2 2 3 2 6" xfId="2196" xr:uid="{00000000-0005-0000-0000-00009A080000}"/>
    <cellStyle name="SAPBEXaggData 2 2 3 2 7" xfId="2197" xr:uid="{00000000-0005-0000-0000-00009B080000}"/>
    <cellStyle name="SAPBEXaggData 2 2 4" xfId="2198" xr:uid="{00000000-0005-0000-0000-00009C080000}"/>
    <cellStyle name="SAPBEXaggData 2 2 4 2" xfId="2199" xr:uid="{00000000-0005-0000-0000-00009D080000}"/>
    <cellStyle name="SAPBEXaggData 2 2 4 2 2" xfId="2200" xr:uid="{00000000-0005-0000-0000-00009E080000}"/>
    <cellStyle name="SAPBEXaggData 2 2 4 2 3" xfId="2201" xr:uid="{00000000-0005-0000-0000-00009F080000}"/>
    <cellStyle name="SAPBEXaggData 2 2 4 2 4" xfId="2202" xr:uid="{00000000-0005-0000-0000-0000A0080000}"/>
    <cellStyle name="SAPBEXaggData 2 2 4 2 5" xfId="2203" xr:uid="{00000000-0005-0000-0000-0000A1080000}"/>
    <cellStyle name="SAPBEXaggData 2 2 4 2 6" xfId="2204" xr:uid="{00000000-0005-0000-0000-0000A2080000}"/>
    <cellStyle name="SAPBEXaggData 2 2 4 2 7" xfId="2205" xr:uid="{00000000-0005-0000-0000-0000A3080000}"/>
    <cellStyle name="SAPBEXaggData 2 2 5" xfId="2206" xr:uid="{00000000-0005-0000-0000-0000A4080000}"/>
    <cellStyle name="SAPBEXaggData 2 2 5 2" xfId="2207" xr:uid="{00000000-0005-0000-0000-0000A5080000}"/>
    <cellStyle name="SAPBEXaggData 2 2 5 3" xfId="2208" xr:uid="{00000000-0005-0000-0000-0000A6080000}"/>
    <cellStyle name="SAPBEXaggData 2 2 5 4" xfId="2209" xr:uid="{00000000-0005-0000-0000-0000A7080000}"/>
    <cellStyle name="SAPBEXaggData 2 2 5 5" xfId="2210" xr:uid="{00000000-0005-0000-0000-0000A8080000}"/>
    <cellStyle name="SAPBEXaggData 2 2 5 6" xfId="2211" xr:uid="{00000000-0005-0000-0000-0000A9080000}"/>
    <cellStyle name="SAPBEXaggData 2 2 5 7" xfId="2212" xr:uid="{00000000-0005-0000-0000-0000AA080000}"/>
    <cellStyle name="SAPBEXaggData 2 3" xfId="2213" xr:uid="{00000000-0005-0000-0000-0000AB080000}"/>
    <cellStyle name="SAPBEXaggData 2 3 2" xfId="2214" xr:uid="{00000000-0005-0000-0000-0000AC080000}"/>
    <cellStyle name="SAPBEXaggData 2 3 2 2" xfId="2215" xr:uid="{00000000-0005-0000-0000-0000AD080000}"/>
    <cellStyle name="SAPBEXaggData 2 3 2 2 2" xfId="2216" xr:uid="{00000000-0005-0000-0000-0000AE080000}"/>
    <cellStyle name="SAPBEXaggData 2 3 2 2 3" xfId="2217" xr:uid="{00000000-0005-0000-0000-0000AF080000}"/>
    <cellStyle name="SAPBEXaggData 2 3 2 2 4" xfId="2218" xr:uid="{00000000-0005-0000-0000-0000B0080000}"/>
    <cellStyle name="SAPBEXaggData 2 3 2 2 5" xfId="2219" xr:uid="{00000000-0005-0000-0000-0000B1080000}"/>
    <cellStyle name="SAPBEXaggData 2 3 2 2 6" xfId="2220" xr:uid="{00000000-0005-0000-0000-0000B2080000}"/>
    <cellStyle name="SAPBEXaggData 2 3 2 2 7" xfId="2221" xr:uid="{00000000-0005-0000-0000-0000B3080000}"/>
    <cellStyle name="SAPBEXaggData 2 3 3" xfId="2222" xr:uid="{00000000-0005-0000-0000-0000B4080000}"/>
    <cellStyle name="SAPBEXaggData 2 3 3 2" xfId="2223" xr:uid="{00000000-0005-0000-0000-0000B5080000}"/>
    <cellStyle name="SAPBEXaggData 2 3 3 2 2" xfId="2224" xr:uid="{00000000-0005-0000-0000-0000B6080000}"/>
    <cellStyle name="SAPBEXaggData 2 3 3 2 3" xfId="2225" xr:uid="{00000000-0005-0000-0000-0000B7080000}"/>
    <cellStyle name="SAPBEXaggData 2 3 3 2 4" xfId="2226" xr:uid="{00000000-0005-0000-0000-0000B8080000}"/>
    <cellStyle name="SAPBEXaggData 2 3 3 2 5" xfId="2227" xr:uid="{00000000-0005-0000-0000-0000B9080000}"/>
    <cellStyle name="SAPBEXaggData 2 3 3 2 6" xfId="2228" xr:uid="{00000000-0005-0000-0000-0000BA080000}"/>
    <cellStyle name="SAPBEXaggData 2 3 3 2 7" xfId="2229" xr:uid="{00000000-0005-0000-0000-0000BB080000}"/>
    <cellStyle name="SAPBEXaggData 2 3 4" xfId="2230" xr:uid="{00000000-0005-0000-0000-0000BC080000}"/>
    <cellStyle name="SAPBEXaggData 2 3 4 2" xfId="2231" xr:uid="{00000000-0005-0000-0000-0000BD080000}"/>
    <cellStyle name="SAPBEXaggData 2 3 4 2 2" xfId="2232" xr:uid="{00000000-0005-0000-0000-0000BE080000}"/>
    <cellStyle name="SAPBEXaggData 2 3 4 2 3" xfId="2233" xr:uid="{00000000-0005-0000-0000-0000BF080000}"/>
    <cellStyle name="SAPBEXaggData 2 3 4 2 4" xfId="2234" xr:uid="{00000000-0005-0000-0000-0000C0080000}"/>
    <cellStyle name="SAPBEXaggData 2 3 4 2 5" xfId="2235" xr:uid="{00000000-0005-0000-0000-0000C1080000}"/>
    <cellStyle name="SAPBEXaggData 2 3 4 2 6" xfId="2236" xr:uid="{00000000-0005-0000-0000-0000C2080000}"/>
    <cellStyle name="SAPBEXaggData 2 3 4 2 7" xfId="2237" xr:uid="{00000000-0005-0000-0000-0000C3080000}"/>
    <cellStyle name="SAPBEXaggData 2 3 5" xfId="2238" xr:uid="{00000000-0005-0000-0000-0000C4080000}"/>
    <cellStyle name="SAPBEXaggData 2 3 5 2" xfId="2239" xr:uid="{00000000-0005-0000-0000-0000C5080000}"/>
    <cellStyle name="SAPBEXaggData 2 3 5 3" xfId="2240" xr:uid="{00000000-0005-0000-0000-0000C6080000}"/>
    <cellStyle name="SAPBEXaggData 2 3 5 4" xfId="2241" xr:uid="{00000000-0005-0000-0000-0000C7080000}"/>
    <cellStyle name="SAPBEXaggData 2 3 5 5" xfId="2242" xr:uid="{00000000-0005-0000-0000-0000C8080000}"/>
    <cellStyle name="SAPBEXaggData 2 3 5 6" xfId="2243" xr:uid="{00000000-0005-0000-0000-0000C9080000}"/>
    <cellStyle name="SAPBEXaggData 2 3 5 7" xfId="2244" xr:uid="{00000000-0005-0000-0000-0000CA080000}"/>
    <cellStyle name="SAPBEXaggData 2 4" xfId="2245" xr:uid="{00000000-0005-0000-0000-0000CB080000}"/>
    <cellStyle name="SAPBEXaggData 2 4 2" xfId="2246" xr:uid="{00000000-0005-0000-0000-0000CC080000}"/>
    <cellStyle name="SAPBEXaggData 2 4 2 2" xfId="2247" xr:uid="{00000000-0005-0000-0000-0000CD080000}"/>
    <cellStyle name="SAPBEXaggData 2 4 2 2 2" xfId="2248" xr:uid="{00000000-0005-0000-0000-0000CE080000}"/>
    <cellStyle name="SAPBEXaggData 2 4 2 2 3" xfId="2249" xr:uid="{00000000-0005-0000-0000-0000CF080000}"/>
    <cellStyle name="SAPBEXaggData 2 4 2 2 4" xfId="2250" xr:uid="{00000000-0005-0000-0000-0000D0080000}"/>
    <cellStyle name="SAPBEXaggData 2 4 2 2 5" xfId="2251" xr:uid="{00000000-0005-0000-0000-0000D1080000}"/>
    <cellStyle name="SAPBEXaggData 2 4 2 2 6" xfId="2252" xr:uid="{00000000-0005-0000-0000-0000D2080000}"/>
    <cellStyle name="SAPBEXaggData 2 4 2 2 7" xfId="2253" xr:uid="{00000000-0005-0000-0000-0000D3080000}"/>
    <cellStyle name="SAPBEXaggData 2 4 3" xfId="2254" xr:uid="{00000000-0005-0000-0000-0000D4080000}"/>
    <cellStyle name="SAPBEXaggData 2 4 3 2" xfId="2255" xr:uid="{00000000-0005-0000-0000-0000D5080000}"/>
    <cellStyle name="SAPBEXaggData 2 4 3 2 2" xfId="2256" xr:uid="{00000000-0005-0000-0000-0000D6080000}"/>
    <cellStyle name="SAPBEXaggData 2 4 3 2 3" xfId="2257" xr:uid="{00000000-0005-0000-0000-0000D7080000}"/>
    <cellStyle name="SAPBEXaggData 2 4 3 2 4" xfId="2258" xr:uid="{00000000-0005-0000-0000-0000D8080000}"/>
    <cellStyle name="SAPBEXaggData 2 4 3 2 5" xfId="2259" xr:uid="{00000000-0005-0000-0000-0000D9080000}"/>
    <cellStyle name="SAPBEXaggData 2 4 3 2 6" xfId="2260" xr:uid="{00000000-0005-0000-0000-0000DA080000}"/>
    <cellStyle name="SAPBEXaggData 2 4 3 2 7" xfId="2261" xr:uid="{00000000-0005-0000-0000-0000DB080000}"/>
    <cellStyle name="SAPBEXaggData 2 4 4" xfId="2262" xr:uid="{00000000-0005-0000-0000-0000DC080000}"/>
    <cellStyle name="SAPBEXaggData 2 4 4 2" xfId="2263" xr:uid="{00000000-0005-0000-0000-0000DD080000}"/>
    <cellStyle name="SAPBEXaggData 2 4 4 2 2" xfId="2264" xr:uid="{00000000-0005-0000-0000-0000DE080000}"/>
    <cellStyle name="SAPBEXaggData 2 4 4 2 3" xfId="2265" xr:uid="{00000000-0005-0000-0000-0000DF080000}"/>
    <cellStyle name="SAPBEXaggData 2 4 4 2 4" xfId="2266" xr:uid="{00000000-0005-0000-0000-0000E0080000}"/>
    <cellStyle name="SAPBEXaggData 2 4 4 2 5" xfId="2267" xr:uid="{00000000-0005-0000-0000-0000E1080000}"/>
    <cellStyle name="SAPBEXaggData 2 4 4 2 6" xfId="2268" xr:uid="{00000000-0005-0000-0000-0000E2080000}"/>
    <cellStyle name="SAPBEXaggData 2 4 4 2 7" xfId="2269" xr:uid="{00000000-0005-0000-0000-0000E3080000}"/>
    <cellStyle name="SAPBEXaggData 2 4 5" xfId="2270" xr:uid="{00000000-0005-0000-0000-0000E4080000}"/>
    <cellStyle name="SAPBEXaggData 2 4 5 2" xfId="2271" xr:uid="{00000000-0005-0000-0000-0000E5080000}"/>
    <cellStyle name="SAPBEXaggData 2 4 5 3" xfId="2272" xr:uid="{00000000-0005-0000-0000-0000E6080000}"/>
    <cellStyle name="SAPBEXaggData 2 4 5 4" xfId="2273" xr:uid="{00000000-0005-0000-0000-0000E7080000}"/>
    <cellStyle name="SAPBEXaggData 2 4 5 5" xfId="2274" xr:uid="{00000000-0005-0000-0000-0000E8080000}"/>
    <cellStyle name="SAPBEXaggData 2 4 5 6" xfId="2275" xr:uid="{00000000-0005-0000-0000-0000E9080000}"/>
    <cellStyle name="SAPBEXaggData 2 4 5 7" xfId="2276" xr:uid="{00000000-0005-0000-0000-0000EA080000}"/>
    <cellStyle name="SAPBEXaggData 2 5" xfId="2277" xr:uid="{00000000-0005-0000-0000-0000EB080000}"/>
    <cellStyle name="SAPBEXaggData 2 5 2" xfId="2278" xr:uid="{00000000-0005-0000-0000-0000EC080000}"/>
    <cellStyle name="SAPBEXaggData 2 5 2 2" xfId="2279" xr:uid="{00000000-0005-0000-0000-0000ED080000}"/>
    <cellStyle name="SAPBEXaggData 2 5 2 2 2" xfId="2280" xr:uid="{00000000-0005-0000-0000-0000EE080000}"/>
    <cellStyle name="SAPBEXaggData 2 5 2 2 3" xfId="2281" xr:uid="{00000000-0005-0000-0000-0000EF080000}"/>
    <cellStyle name="SAPBEXaggData 2 5 2 2 4" xfId="2282" xr:uid="{00000000-0005-0000-0000-0000F0080000}"/>
    <cellStyle name="SAPBEXaggData 2 5 2 2 5" xfId="2283" xr:uid="{00000000-0005-0000-0000-0000F1080000}"/>
    <cellStyle name="SAPBEXaggData 2 5 2 2 6" xfId="2284" xr:uid="{00000000-0005-0000-0000-0000F2080000}"/>
    <cellStyle name="SAPBEXaggData 2 5 2 2 7" xfId="2285" xr:uid="{00000000-0005-0000-0000-0000F3080000}"/>
    <cellStyle name="SAPBEXaggData 2 5 3" xfId="2286" xr:uid="{00000000-0005-0000-0000-0000F4080000}"/>
    <cellStyle name="SAPBEXaggData 2 5 3 2" xfId="2287" xr:uid="{00000000-0005-0000-0000-0000F5080000}"/>
    <cellStyle name="SAPBEXaggData 2 5 3 2 2" xfId="2288" xr:uid="{00000000-0005-0000-0000-0000F6080000}"/>
    <cellStyle name="SAPBEXaggData 2 5 3 2 3" xfId="2289" xr:uid="{00000000-0005-0000-0000-0000F7080000}"/>
    <cellStyle name="SAPBEXaggData 2 5 3 2 4" xfId="2290" xr:uid="{00000000-0005-0000-0000-0000F8080000}"/>
    <cellStyle name="SAPBEXaggData 2 5 3 2 5" xfId="2291" xr:uid="{00000000-0005-0000-0000-0000F9080000}"/>
    <cellStyle name="SAPBEXaggData 2 5 3 2 6" xfId="2292" xr:uid="{00000000-0005-0000-0000-0000FA080000}"/>
    <cellStyle name="SAPBEXaggData 2 5 3 2 7" xfId="2293" xr:uid="{00000000-0005-0000-0000-0000FB080000}"/>
    <cellStyle name="SAPBEXaggData 2 5 4" xfId="2294" xr:uid="{00000000-0005-0000-0000-0000FC080000}"/>
    <cellStyle name="SAPBEXaggData 2 5 4 2" xfId="2295" xr:uid="{00000000-0005-0000-0000-0000FD080000}"/>
    <cellStyle name="SAPBEXaggData 2 5 4 2 2" xfId="2296" xr:uid="{00000000-0005-0000-0000-0000FE080000}"/>
    <cellStyle name="SAPBEXaggData 2 5 4 2 3" xfId="2297" xr:uid="{00000000-0005-0000-0000-0000FF080000}"/>
    <cellStyle name="SAPBEXaggData 2 5 4 2 4" xfId="2298" xr:uid="{00000000-0005-0000-0000-000000090000}"/>
    <cellStyle name="SAPBEXaggData 2 5 4 2 5" xfId="2299" xr:uid="{00000000-0005-0000-0000-000001090000}"/>
    <cellStyle name="SAPBEXaggData 2 5 4 2 6" xfId="2300" xr:uid="{00000000-0005-0000-0000-000002090000}"/>
    <cellStyle name="SAPBEXaggData 2 5 4 2 7" xfId="2301" xr:uid="{00000000-0005-0000-0000-000003090000}"/>
    <cellStyle name="SAPBEXaggData 2 5 5" xfId="2302" xr:uid="{00000000-0005-0000-0000-000004090000}"/>
    <cellStyle name="SAPBEXaggData 2 5 5 2" xfId="2303" xr:uid="{00000000-0005-0000-0000-000005090000}"/>
    <cellStyle name="SAPBEXaggData 2 5 5 3" xfId="2304" xr:uid="{00000000-0005-0000-0000-000006090000}"/>
    <cellStyle name="SAPBEXaggData 2 5 5 4" xfId="2305" xr:uid="{00000000-0005-0000-0000-000007090000}"/>
    <cellStyle name="SAPBEXaggData 2 5 5 5" xfId="2306" xr:uid="{00000000-0005-0000-0000-000008090000}"/>
    <cellStyle name="SAPBEXaggData 2 5 5 6" xfId="2307" xr:uid="{00000000-0005-0000-0000-000009090000}"/>
    <cellStyle name="SAPBEXaggData 2 5 5 7" xfId="2308" xr:uid="{00000000-0005-0000-0000-00000A090000}"/>
    <cellStyle name="SAPBEXaggData 2 6" xfId="2309" xr:uid="{00000000-0005-0000-0000-00000B090000}"/>
    <cellStyle name="SAPBEXaggData 2 6 2" xfId="2310" xr:uid="{00000000-0005-0000-0000-00000C090000}"/>
    <cellStyle name="SAPBEXaggData 2 6 2 2" xfId="2311" xr:uid="{00000000-0005-0000-0000-00000D090000}"/>
    <cellStyle name="SAPBEXaggData 2 6 2 2 2" xfId="2312" xr:uid="{00000000-0005-0000-0000-00000E090000}"/>
    <cellStyle name="SAPBEXaggData 2 6 2 2 3" xfId="2313" xr:uid="{00000000-0005-0000-0000-00000F090000}"/>
    <cellStyle name="SAPBEXaggData 2 6 2 2 4" xfId="2314" xr:uid="{00000000-0005-0000-0000-000010090000}"/>
    <cellStyle name="SAPBEXaggData 2 6 2 2 5" xfId="2315" xr:uid="{00000000-0005-0000-0000-000011090000}"/>
    <cellStyle name="SAPBEXaggData 2 6 2 2 6" xfId="2316" xr:uid="{00000000-0005-0000-0000-000012090000}"/>
    <cellStyle name="SAPBEXaggData 2 6 2 2 7" xfId="2317" xr:uid="{00000000-0005-0000-0000-000013090000}"/>
    <cellStyle name="SAPBEXaggData 2 6 3" xfId="2318" xr:uid="{00000000-0005-0000-0000-000014090000}"/>
    <cellStyle name="SAPBEXaggData 2 6 3 2" xfId="2319" xr:uid="{00000000-0005-0000-0000-000015090000}"/>
    <cellStyle name="SAPBEXaggData 2 6 3 2 2" xfId="2320" xr:uid="{00000000-0005-0000-0000-000016090000}"/>
    <cellStyle name="SAPBEXaggData 2 6 3 2 3" xfId="2321" xr:uid="{00000000-0005-0000-0000-000017090000}"/>
    <cellStyle name="SAPBEXaggData 2 6 3 2 4" xfId="2322" xr:uid="{00000000-0005-0000-0000-000018090000}"/>
    <cellStyle name="SAPBEXaggData 2 6 3 2 5" xfId="2323" xr:uid="{00000000-0005-0000-0000-000019090000}"/>
    <cellStyle name="SAPBEXaggData 2 6 3 2 6" xfId="2324" xr:uid="{00000000-0005-0000-0000-00001A090000}"/>
    <cellStyle name="SAPBEXaggData 2 6 3 2 7" xfId="2325" xr:uid="{00000000-0005-0000-0000-00001B090000}"/>
    <cellStyle name="SAPBEXaggData 2 6 4" xfId="2326" xr:uid="{00000000-0005-0000-0000-00001C090000}"/>
    <cellStyle name="SAPBEXaggData 2 6 4 2" xfId="2327" xr:uid="{00000000-0005-0000-0000-00001D090000}"/>
    <cellStyle name="SAPBEXaggData 2 6 4 2 2" xfId="2328" xr:uid="{00000000-0005-0000-0000-00001E090000}"/>
    <cellStyle name="SAPBEXaggData 2 6 4 2 3" xfId="2329" xr:uid="{00000000-0005-0000-0000-00001F090000}"/>
    <cellStyle name="SAPBEXaggData 2 6 4 2 4" xfId="2330" xr:uid="{00000000-0005-0000-0000-000020090000}"/>
    <cellStyle name="SAPBEXaggData 2 6 4 2 5" xfId="2331" xr:uid="{00000000-0005-0000-0000-000021090000}"/>
    <cellStyle name="SAPBEXaggData 2 6 4 2 6" xfId="2332" xr:uid="{00000000-0005-0000-0000-000022090000}"/>
    <cellStyle name="SAPBEXaggData 2 6 4 2 7" xfId="2333" xr:uid="{00000000-0005-0000-0000-000023090000}"/>
    <cellStyle name="SAPBEXaggData 2 6 5" xfId="2334" xr:uid="{00000000-0005-0000-0000-000024090000}"/>
    <cellStyle name="SAPBEXaggData 2 6 5 2" xfId="2335" xr:uid="{00000000-0005-0000-0000-000025090000}"/>
    <cellStyle name="SAPBEXaggData 2 6 5 3" xfId="2336" xr:uid="{00000000-0005-0000-0000-000026090000}"/>
    <cellStyle name="SAPBEXaggData 2 6 5 4" xfId="2337" xr:uid="{00000000-0005-0000-0000-000027090000}"/>
    <cellStyle name="SAPBEXaggData 2 6 5 5" xfId="2338" xr:uid="{00000000-0005-0000-0000-000028090000}"/>
    <cellStyle name="SAPBEXaggData 2 6 5 6" xfId="2339" xr:uid="{00000000-0005-0000-0000-000029090000}"/>
    <cellStyle name="SAPBEXaggData 2 6 5 7" xfId="2340" xr:uid="{00000000-0005-0000-0000-00002A090000}"/>
    <cellStyle name="SAPBEXaggData 2 7" xfId="2341" xr:uid="{00000000-0005-0000-0000-00002B090000}"/>
    <cellStyle name="SAPBEXaggData 2 7 2" xfId="2342" xr:uid="{00000000-0005-0000-0000-00002C090000}"/>
    <cellStyle name="SAPBEXaggData 2 7 2 2" xfId="2343" xr:uid="{00000000-0005-0000-0000-00002D090000}"/>
    <cellStyle name="SAPBEXaggData 2 7 2 3" xfId="2344" xr:uid="{00000000-0005-0000-0000-00002E090000}"/>
    <cellStyle name="SAPBEXaggData 2 7 2 4" xfId="2345" xr:uid="{00000000-0005-0000-0000-00002F090000}"/>
    <cellStyle name="SAPBEXaggData 2 7 2 5" xfId="2346" xr:uid="{00000000-0005-0000-0000-000030090000}"/>
    <cellStyle name="SAPBEXaggData 2 7 2 6" xfId="2347" xr:uid="{00000000-0005-0000-0000-000031090000}"/>
    <cellStyle name="SAPBEXaggData 2 7 2 7" xfId="2348" xr:uid="{00000000-0005-0000-0000-000032090000}"/>
    <cellStyle name="SAPBEXaggData 2 8" xfId="2349" xr:uid="{00000000-0005-0000-0000-000033090000}"/>
    <cellStyle name="SAPBEXaggData 2 8 2" xfId="2350" xr:uid="{00000000-0005-0000-0000-000034090000}"/>
    <cellStyle name="SAPBEXaggData 2 8 2 2" xfId="2351" xr:uid="{00000000-0005-0000-0000-000035090000}"/>
    <cellStyle name="SAPBEXaggData 2 8 2 3" xfId="2352" xr:uid="{00000000-0005-0000-0000-000036090000}"/>
    <cellStyle name="SAPBEXaggData 2 8 2 4" xfId="2353" xr:uid="{00000000-0005-0000-0000-000037090000}"/>
    <cellStyle name="SAPBEXaggData 2 8 2 5" xfId="2354" xr:uid="{00000000-0005-0000-0000-000038090000}"/>
    <cellStyle name="SAPBEXaggData 2 8 2 6" xfId="2355" xr:uid="{00000000-0005-0000-0000-000039090000}"/>
    <cellStyle name="SAPBEXaggData 2 8 2 7" xfId="2356" xr:uid="{00000000-0005-0000-0000-00003A090000}"/>
    <cellStyle name="SAPBEXaggData 2 9" xfId="2357" xr:uid="{00000000-0005-0000-0000-00003B090000}"/>
    <cellStyle name="SAPBEXaggData 2 9 2" xfId="2358" xr:uid="{00000000-0005-0000-0000-00003C090000}"/>
    <cellStyle name="SAPBEXaggData 2 9 2 2" xfId="2359" xr:uid="{00000000-0005-0000-0000-00003D090000}"/>
    <cellStyle name="SAPBEXaggData 2 9 2 3" xfId="2360" xr:uid="{00000000-0005-0000-0000-00003E090000}"/>
    <cellStyle name="SAPBEXaggData 2 9 2 4" xfId="2361" xr:uid="{00000000-0005-0000-0000-00003F090000}"/>
    <cellStyle name="SAPBEXaggData 2 9 2 5" xfId="2362" xr:uid="{00000000-0005-0000-0000-000040090000}"/>
    <cellStyle name="SAPBEXaggData 2 9 2 6" xfId="2363" xr:uid="{00000000-0005-0000-0000-000041090000}"/>
    <cellStyle name="SAPBEXaggData 2 9 2 7" xfId="2364" xr:uid="{00000000-0005-0000-0000-000042090000}"/>
    <cellStyle name="SAPBEXaggData 3" xfId="2365" xr:uid="{00000000-0005-0000-0000-000043090000}"/>
    <cellStyle name="SAPBEXaggData 3 2" xfId="2366" xr:uid="{00000000-0005-0000-0000-000044090000}"/>
    <cellStyle name="SAPBEXaggData 3 2 2" xfId="2367" xr:uid="{00000000-0005-0000-0000-000045090000}"/>
    <cellStyle name="SAPBEXaggData 3 2 2 2" xfId="2368" xr:uid="{00000000-0005-0000-0000-000046090000}"/>
    <cellStyle name="SAPBEXaggData 3 2 2 3" xfId="2369" xr:uid="{00000000-0005-0000-0000-000047090000}"/>
    <cellStyle name="SAPBEXaggData 3 2 2 4" xfId="2370" xr:uid="{00000000-0005-0000-0000-000048090000}"/>
    <cellStyle name="SAPBEXaggData 3 2 2 5" xfId="2371" xr:uid="{00000000-0005-0000-0000-000049090000}"/>
    <cellStyle name="SAPBEXaggData 3 2 2 6" xfId="2372" xr:uid="{00000000-0005-0000-0000-00004A090000}"/>
    <cellStyle name="SAPBEXaggData 3 2 2 7" xfId="2373" xr:uid="{00000000-0005-0000-0000-00004B090000}"/>
    <cellStyle name="SAPBEXaggData 3 3" xfId="2374" xr:uid="{00000000-0005-0000-0000-00004C090000}"/>
    <cellStyle name="SAPBEXaggData 3 3 2" xfId="2375" xr:uid="{00000000-0005-0000-0000-00004D090000}"/>
    <cellStyle name="SAPBEXaggData 3 3 2 2" xfId="2376" xr:uid="{00000000-0005-0000-0000-00004E090000}"/>
    <cellStyle name="SAPBEXaggData 3 3 2 3" xfId="2377" xr:uid="{00000000-0005-0000-0000-00004F090000}"/>
    <cellStyle name="SAPBEXaggData 3 3 2 4" xfId="2378" xr:uid="{00000000-0005-0000-0000-000050090000}"/>
    <cellStyle name="SAPBEXaggData 3 3 2 5" xfId="2379" xr:uid="{00000000-0005-0000-0000-000051090000}"/>
    <cellStyle name="SAPBEXaggData 3 3 2 6" xfId="2380" xr:uid="{00000000-0005-0000-0000-000052090000}"/>
    <cellStyle name="SAPBEXaggData 3 3 2 7" xfId="2381" xr:uid="{00000000-0005-0000-0000-000053090000}"/>
    <cellStyle name="SAPBEXaggData 3 4" xfId="2382" xr:uid="{00000000-0005-0000-0000-000054090000}"/>
    <cellStyle name="SAPBEXaggData 3 4 2" xfId="2383" xr:uid="{00000000-0005-0000-0000-000055090000}"/>
    <cellStyle name="SAPBEXaggData 3 4 2 2" xfId="2384" xr:uid="{00000000-0005-0000-0000-000056090000}"/>
    <cellStyle name="SAPBEXaggData 3 4 2 3" xfId="2385" xr:uid="{00000000-0005-0000-0000-000057090000}"/>
    <cellStyle name="SAPBEXaggData 3 4 2 4" xfId="2386" xr:uid="{00000000-0005-0000-0000-000058090000}"/>
    <cellStyle name="SAPBEXaggData 3 4 2 5" xfId="2387" xr:uid="{00000000-0005-0000-0000-000059090000}"/>
    <cellStyle name="SAPBEXaggData 3 4 2 6" xfId="2388" xr:uid="{00000000-0005-0000-0000-00005A090000}"/>
    <cellStyle name="SAPBEXaggData 3 4 2 7" xfId="2389" xr:uid="{00000000-0005-0000-0000-00005B090000}"/>
    <cellStyle name="SAPBEXaggData 3 5" xfId="2390" xr:uid="{00000000-0005-0000-0000-00005C090000}"/>
    <cellStyle name="SAPBEXaggData 3 5 2" xfId="2391" xr:uid="{00000000-0005-0000-0000-00005D090000}"/>
    <cellStyle name="SAPBEXaggData 3 5 3" xfId="2392" xr:uid="{00000000-0005-0000-0000-00005E090000}"/>
    <cellStyle name="SAPBEXaggData 3 5 4" xfId="2393" xr:uid="{00000000-0005-0000-0000-00005F090000}"/>
    <cellStyle name="SAPBEXaggData 3 5 5" xfId="2394" xr:uid="{00000000-0005-0000-0000-000060090000}"/>
    <cellStyle name="SAPBEXaggData 3 5 6" xfId="2395" xr:uid="{00000000-0005-0000-0000-000061090000}"/>
    <cellStyle name="SAPBEXaggData 3 5 7" xfId="2396" xr:uid="{00000000-0005-0000-0000-000062090000}"/>
    <cellStyle name="SAPBEXaggData 4" xfId="2397" xr:uid="{00000000-0005-0000-0000-000063090000}"/>
    <cellStyle name="SAPBEXaggData 4 2" xfId="2398" xr:uid="{00000000-0005-0000-0000-000064090000}"/>
    <cellStyle name="SAPBEXaggData 4 2 2" xfId="2399" xr:uid="{00000000-0005-0000-0000-000065090000}"/>
    <cellStyle name="SAPBEXaggData 4 2 2 2" xfId="2400" xr:uid="{00000000-0005-0000-0000-000066090000}"/>
    <cellStyle name="SAPBEXaggData 4 2 2 3" xfId="2401" xr:uid="{00000000-0005-0000-0000-000067090000}"/>
    <cellStyle name="SAPBEXaggData 4 2 2 4" xfId="2402" xr:uid="{00000000-0005-0000-0000-000068090000}"/>
    <cellStyle name="SAPBEXaggData 4 2 2 5" xfId="2403" xr:uid="{00000000-0005-0000-0000-000069090000}"/>
    <cellStyle name="SAPBEXaggData 4 2 2 6" xfId="2404" xr:uid="{00000000-0005-0000-0000-00006A090000}"/>
    <cellStyle name="SAPBEXaggData 4 2 2 7" xfId="2405" xr:uid="{00000000-0005-0000-0000-00006B090000}"/>
    <cellStyle name="SAPBEXaggData 4 3" xfId="2406" xr:uid="{00000000-0005-0000-0000-00006C090000}"/>
    <cellStyle name="SAPBEXaggData 4 3 2" xfId="2407" xr:uid="{00000000-0005-0000-0000-00006D090000}"/>
    <cellStyle name="SAPBEXaggData 4 3 2 2" xfId="2408" xr:uid="{00000000-0005-0000-0000-00006E090000}"/>
    <cellStyle name="SAPBEXaggData 4 3 2 3" xfId="2409" xr:uid="{00000000-0005-0000-0000-00006F090000}"/>
    <cellStyle name="SAPBEXaggData 4 3 2 4" xfId="2410" xr:uid="{00000000-0005-0000-0000-000070090000}"/>
    <cellStyle name="SAPBEXaggData 4 3 2 5" xfId="2411" xr:uid="{00000000-0005-0000-0000-000071090000}"/>
    <cellStyle name="SAPBEXaggData 4 3 2 6" xfId="2412" xr:uid="{00000000-0005-0000-0000-000072090000}"/>
    <cellStyle name="SAPBEXaggData 4 3 2 7" xfId="2413" xr:uid="{00000000-0005-0000-0000-000073090000}"/>
    <cellStyle name="SAPBEXaggData 4 4" xfId="2414" xr:uid="{00000000-0005-0000-0000-000074090000}"/>
    <cellStyle name="SAPBEXaggData 4 4 2" xfId="2415" xr:uid="{00000000-0005-0000-0000-000075090000}"/>
    <cellStyle name="SAPBEXaggData 4 4 2 2" xfId="2416" xr:uid="{00000000-0005-0000-0000-000076090000}"/>
    <cellStyle name="SAPBEXaggData 4 4 2 3" xfId="2417" xr:uid="{00000000-0005-0000-0000-000077090000}"/>
    <cellStyle name="SAPBEXaggData 4 4 2 4" xfId="2418" xr:uid="{00000000-0005-0000-0000-000078090000}"/>
    <cellStyle name="SAPBEXaggData 4 4 2 5" xfId="2419" xr:uid="{00000000-0005-0000-0000-000079090000}"/>
    <cellStyle name="SAPBEXaggData 4 4 2 6" xfId="2420" xr:uid="{00000000-0005-0000-0000-00007A090000}"/>
    <cellStyle name="SAPBEXaggData 4 4 2 7" xfId="2421" xr:uid="{00000000-0005-0000-0000-00007B090000}"/>
    <cellStyle name="SAPBEXaggData 4 5" xfId="2422" xr:uid="{00000000-0005-0000-0000-00007C090000}"/>
    <cellStyle name="SAPBEXaggData 4 5 2" xfId="2423" xr:uid="{00000000-0005-0000-0000-00007D090000}"/>
    <cellStyle name="SAPBEXaggData 4 5 3" xfId="2424" xr:uid="{00000000-0005-0000-0000-00007E090000}"/>
    <cellStyle name="SAPBEXaggData 4 5 4" xfId="2425" xr:uid="{00000000-0005-0000-0000-00007F090000}"/>
    <cellStyle name="SAPBEXaggData 4 5 5" xfId="2426" xr:uid="{00000000-0005-0000-0000-000080090000}"/>
    <cellStyle name="SAPBEXaggData 4 5 6" xfId="2427" xr:uid="{00000000-0005-0000-0000-000081090000}"/>
    <cellStyle name="SAPBEXaggData 4 5 7" xfId="2428" xr:uid="{00000000-0005-0000-0000-000082090000}"/>
    <cellStyle name="SAPBEXaggData 5" xfId="2429" xr:uid="{00000000-0005-0000-0000-000083090000}"/>
    <cellStyle name="SAPBEXaggData 5 2" xfId="2430" xr:uid="{00000000-0005-0000-0000-000084090000}"/>
    <cellStyle name="SAPBEXaggData 5 2 2" xfId="2431" xr:uid="{00000000-0005-0000-0000-000085090000}"/>
    <cellStyle name="SAPBEXaggData 5 2 2 2" xfId="2432" xr:uid="{00000000-0005-0000-0000-000086090000}"/>
    <cellStyle name="SAPBEXaggData 5 2 2 3" xfId="2433" xr:uid="{00000000-0005-0000-0000-000087090000}"/>
    <cellStyle name="SAPBEXaggData 5 2 2 4" xfId="2434" xr:uid="{00000000-0005-0000-0000-000088090000}"/>
    <cellStyle name="SAPBEXaggData 5 2 2 5" xfId="2435" xr:uid="{00000000-0005-0000-0000-000089090000}"/>
    <cellStyle name="SAPBEXaggData 5 2 2 6" xfId="2436" xr:uid="{00000000-0005-0000-0000-00008A090000}"/>
    <cellStyle name="SAPBEXaggData 5 2 2 7" xfId="2437" xr:uid="{00000000-0005-0000-0000-00008B090000}"/>
    <cellStyle name="SAPBEXaggData 5 3" xfId="2438" xr:uid="{00000000-0005-0000-0000-00008C090000}"/>
    <cellStyle name="SAPBEXaggData 5 3 2" xfId="2439" xr:uid="{00000000-0005-0000-0000-00008D090000}"/>
    <cellStyle name="SAPBEXaggData 5 3 2 2" xfId="2440" xr:uid="{00000000-0005-0000-0000-00008E090000}"/>
    <cellStyle name="SAPBEXaggData 5 3 2 3" xfId="2441" xr:uid="{00000000-0005-0000-0000-00008F090000}"/>
    <cellStyle name="SAPBEXaggData 5 3 2 4" xfId="2442" xr:uid="{00000000-0005-0000-0000-000090090000}"/>
    <cellStyle name="SAPBEXaggData 5 3 2 5" xfId="2443" xr:uid="{00000000-0005-0000-0000-000091090000}"/>
    <cellStyle name="SAPBEXaggData 5 3 2 6" xfId="2444" xr:uid="{00000000-0005-0000-0000-000092090000}"/>
    <cellStyle name="SAPBEXaggData 5 3 2 7" xfId="2445" xr:uid="{00000000-0005-0000-0000-000093090000}"/>
    <cellStyle name="SAPBEXaggData 5 4" xfId="2446" xr:uid="{00000000-0005-0000-0000-000094090000}"/>
    <cellStyle name="SAPBEXaggData 5 4 2" xfId="2447" xr:uid="{00000000-0005-0000-0000-000095090000}"/>
    <cellStyle name="SAPBEXaggData 5 4 2 2" xfId="2448" xr:uid="{00000000-0005-0000-0000-000096090000}"/>
    <cellStyle name="SAPBEXaggData 5 4 2 3" xfId="2449" xr:uid="{00000000-0005-0000-0000-000097090000}"/>
    <cellStyle name="SAPBEXaggData 5 4 2 4" xfId="2450" xr:uid="{00000000-0005-0000-0000-000098090000}"/>
    <cellStyle name="SAPBEXaggData 5 4 2 5" xfId="2451" xr:uid="{00000000-0005-0000-0000-000099090000}"/>
    <cellStyle name="SAPBEXaggData 5 4 2 6" xfId="2452" xr:uid="{00000000-0005-0000-0000-00009A090000}"/>
    <cellStyle name="SAPBEXaggData 5 4 2 7" xfId="2453" xr:uid="{00000000-0005-0000-0000-00009B090000}"/>
    <cellStyle name="SAPBEXaggData 5 5" xfId="2454" xr:uid="{00000000-0005-0000-0000-00009C090000}"/>
    <cellStyle name="SAPBEXaggData 5 5 2" xfId="2455" xr:uid="{00000000-0005-0000-0000-00009D090000}"/>
    <cellStyle name="SAPBEXaggData 5 5 3" xfId="2456" xr:uid="{00000000-0005-0000-0000-00009E090000}"/>
    <cellStyle name="SAPBEXaggData 5 5 4" xfId="2457" xr:uid="{00000000-0005-0000-0000-00009F090000}"/>
    <cellStyle name="SAPBEXaggData 5 5 5" xfId="2458" xr:uid="{00000000-0005-0000-0000-0000A0090000}"/>
    <cellStyle name="SAPBEXaggData 5 5 6" xfId="2459" xr:uid="{00000000-0005-0000-0000-0000A1090000}"/>
    <cellStyle name="SAPBEXaggData 5 5 7" xfId="2460" xr:uid="{00000000-0005-0000-0000-0000A2090000}"/>
    <cellStyle name="SAPBEXaggData 6" xfId="2461" xr:uid="{00000000-0005-0000-0000-0000A3090000}"/>
    <cellStyle name="SAPBEXaggData 6 2" xfId="2462" xr:uid="{00000000-0005-0000-0000-0000A4090000}"/>
    <cellStyle name="SAPBEXaggData 6 2 2" xfId="2463" xr:uid="{00000000-0005-0000-0000-0000A5090000}"/>
    <cellStyle name="SAPBEXaggData 6 2 2 2" xfId="2464" xr:uid="{00000000-0005-0000-0000-0000A6090000}"/>
    <cellStyle name="SAPBEXaggData 6 2 2 3" xfId="2465" xr:uid="{00000000-0005-0000-0000-0000A7090000}"/>
    <cellStyle name="SAPBEXaggData 6 2 2 4" xfId="2466" xr:uid="{00000000-0005-0000-0000-0000A8090000}"/>
    <cellStyle name="SAPBEXaggData 6 2 2 5" xfId="2467" xr:uid="{00000000-0005-0000-0000-0000A9090000}"/>
    <cellStyle name="SAPBEXaggData 6 2 2 6" xfId="2468" xr:uid="{00000000-0005-0000-0000-0000AA090000}"/>
    <cellStyle name="SAPBEXaggData 6 2 2 7" xfId="2469" xr:uid="{00000000-0005-0000-0000-0000AB090000}"/>
    <cellStyle name="SAPBEXaggData 6 3" xfId="2470" xr:uid="{00000000-0005-0000-0000-0000AC090000}"/>
    <cellStyle name="SAPBEXaggData 6 3 2" xfId="2471" xr:uid="{00000000-0005-0000-0000-0000AD090000}"/>
    <cellStyle name="SAPBEXaggData 6 3 2 2" xfId="2472" xr:uid="{00000000-0005-0000-0000-0000AE090000}"/>
    <cellStyle name="SAPBEXaggData 6 3 2 3" xfId="2473" xr:uid="{00000000-0005-0000-0000-0000AF090000}"/>
    <cellStyle name="SAPBEXaggData 6 3 2 4" xfId="2474" xr:uid="{00000000-0005-0000-0000-0000B0090000}"/>
    <cellStyle name="SAPBEXaggData 6 3 2 5" xfId="2475" xr:uid="{00000000-0005-0000-0000-0000B1090000}"/>
    <cellStyle name="SAPBEXaggData 6 3 2 6" xfId="2476" xr:uid="{00000000-0005-0000-0000-0000B2090000}"/>
    <cellStyle name="SAPBEXaggData 6 3 2 7" xfId="2477" xr:uid="{00000000-0005-0000-0000-0000B3090000}"/>
    <cellStyle name="SAPBEXaggData 6 4" xfId="2478" xr:uid="{00000000-0005-0000-0000-0000B4090000}"/>
    <cellStyle name="SAPBEXaggData 6 4 2" xfId="2479" xr:uid="{00000000-0005-0000-0000-0000B5090000}"/>
    <cellStyle name="SAPBEXaggData 6 4 2 2" xfId="2480" xr:uid="{00000000-0005-0000-0000-0000B6090000}"/>
    <cellStyle name="SAPBEXaggData 6 4 2 3" xfId="2481" xr:uid="{00000000-0005-0000-0000-0000B7090000}"/>
    <cellStyle name="SAPBEXaggData 6 4 2 4" xfId="2482" xr:uid="{00000000-0005-0000-0000-0000B8090000}"/>
    <cellStyle name="SAPBEXaggData 6 4 2 5" xfId="2483" xr:uid="{00000000-0005-0000-0000-0000B9090000}"/>
    <cellStyle name="SAPBEXaggData 6 4 2 6" xfId="2484" xr:uid="{00000000-0005-0000-0000-0000BA090000}"/>
    <cellStyle name="SAPBEXaggData 6 4 2 7" xfId="2485" xr:uid="{00000000-0005-0000-0000-0000BB090000}"/>
    <cellStyle name="SAPBEXaggData 6 5" xfId="2486" xr:uid="{00000000-0005-0000-0000-0000BC090000}"/>
    <cellStyle name="SAPBEXaggData 6 5 2" xfId="2487" xr:uid="{00000000-0005-0000-0000-0000BD090000}"/>
    <cellStyle name="SAPBEXaggData 6 5 3" xfId="2488" xr:uid="{00000000-0005-0000-0000-0000BE090000}"/>
    <cellStyle name="SAPBEXaggData 6 5 4" xfId="2489" xr:uid="{00000000-0005-0000-0000-0000BF090000}"/>
    <cellStyle name="SAPBEXaggData 6 5 5" xfId="2490" xr:uid="{00000000-0005-0000-0000-0000C0090000}"/>
    <cellStyle name="SAPBEXaggData 6 5 6" xfId="2491" xr:uid="{00000000-0005-0000-0000-0000C1090000}"/>
    <cellStyle name="SAPBEXaggData 6 5 7" xfId="2492" xr:uid="{00000000-0005-0000-0000-0000C2090000}"/>
    <cellStyle name="SAPBEXaggData 7" xfId="2493" xr:uid="{00000000-0005-0000-0000-0000C3090000}"/>
    <cellStyle name="SAPBEXaggData 7 2" xfId="2494" xr:uid="{00000000-0005-0000-0000-0000C4090000}"/>
    <cellStyle name="SAPBEXaggData 7 2 2" xfId="2495" xr:uid="{00000000-0005-0000-0000-0000C5090000}"/>
    <cellStyle name="SAPBEXaggData 7 2 2 2" xfId="2496" xr:uid="{00000000-0005-0000-0000-0000C6090000}"/>
    <cellStyle name="SAPBEXaggData 7 2 2 3" xfId="2497" xr:uid="{00000000-0005-0000-0000-0000C7090000}"/>
    <cellStyle name="SAPBEXaggData 7 2 2 4" xfId="2498" xr:uid="{00000000-0005-0000-0000-0000C8090000}"/>
    <cellStyle name="SAPBEXaggData 7 2 2 5" xfId="2499" xr:uid="{00000000-0005-0000-0000-0000C9090000}"/>
    <cellStyle name="SAPBEXaggData 7 2 2 6" xfId="2500" xr:uid="{00000000-0005-0000-0000-0000CA090000}"/>
    <cellStyle name="SAPBEXaggData 7 2 2 7" xfId="2501" xr:uid="{00000000-0005-0000-0000-0000CB090000}"/>
    <cellStyle name="SAPBEXaggData 7 3" xfId="2502" xr:uid="{00000000-0005-0000-0000-0000CC090000}"/>
    <cellStyle name="SAPBEXaggData 7 3 2" xfId="2503" xr:uid="{00000000-0005-0000-0000-0000CD090000}"/>
    <cellStyle name="SAPBEXaggData 7 3 2 2" xfId="2504" xr:uid="{00000000-0005-0000-0000-0000CE090000}"/>
    <cellStyle name="SAPBEXaggData 7 3 2 3" xfId="2505" xr:uid="{00000000-0005-0000-0000-0000CF090000}"/>
    <cellStyle name="SAPBEXaggData 7 3 2 4" xfId="2506" xr:uid="{00000000-0005-0000-0000-0000D0090000}"/>
    <cellStyle name="SAPBEXaggData 7 3 2 5" xfId="2507" xr:uid="{00000000-0005-0000-0000-0000D1090000}"/>
    <cellStyle name="SAPBEXaggData 7 3 2 6" xfId="2508" xr:uid="{00000000-0005-0000-0000-0000D2090000}"/>
    <cellStyle name="SAPBEXaggData 7 3 2 7" xfId="2509" xr:uid="{00000000-0005-0000-0000-0000D3090000}"/>
    <cellStyle name="SAPBEXaggData 7 4" xfId="2510" xr:uid="{00000000-0005-0000-0000-0000D4090000}"/>
    <cellStyle name="SAPBEXaggData 7 4 2" xfId="2511" xr:uid="{00000000-0005-0000-0000-0000D5090000}"/>
    <cellStyle name="SAPBEXaggData 7 4 2 2" xfId="2512" xr:uid="{00000000-0005-0000-0000-0000D6090000}"/>
    <cellStyle name="SAPBEXaggData 7 4 2 3" xfId="2513" xr:uid="{00000000-0005-0000-0000-0000D7090000}"/>
    <cellStyle name="SAPBEXaggData 7 4 2 4" xfId="2514" xr:uid="{00000000-0005-0000-0000-0000D8090000}"/>
    <cellStyle name="SAPBEXaggData 7 4 2 5" xfId="2515" xr:uid="{00000000-0005-0000-0000-0000D9090000}"/>
    <cellStyle name="SAPBEXaggData 7 4 2 6" xfId="2516" xr:uid="{00000000-0005-0000-0000-0000DA090000}"/>
    <cellStyle name="SAPBEXaggData 7 4 2 7" xfId="2517" xr:uid="{00000000-0005-0000-0000-0000DB090000}"/>
    <cellStyle name="SAPBEXaggData 7 5" xfId="2518" xr:uid="{00000000-0005-0000-0000-0000DC090000}"/>
    <cellStyle name="SAPBEXaggData 7 5 2" xfId="2519" xr:uid="{00000000-0005-0000-0000-0000DD090000}"/>
    <cellStyle name="SAPBEXaggData 7 5 3" xfId="2520" xr:uid="{00000000-0005-0000-0000-0000DE090000}"/>
    <cellStyle name="SAPBEXaggData 7 5 4" xfId="2521" xr:uid="{00000000-0005-0000-0000-0000DF090000}"/>
    <cellStyle name="SAPBEXaggData 7 5 5" xfId="2522" xr:uid="{00000000-0005-0000-0000-0000E0090000}"/>
    <cellStyle name="SAPBEXaggData 7 5 6" xfId="2523" xr:uid="{00000000-0005-0000-0000-0000E1090000}"/>
    <cellStyle name="SAPBEXaggData 7 5 7" xfId="2524" xr:uid="{00000000-0005-0000-0000-0000E2090000}"/>
    <cellStyle name="SAPBEXaggData 8" xfId="2525" xr:uid="{00000000-0005-0000-0000-0000E3090000}"/>
    <cellStyle name="SAPBEXaggData 8 2" xfId="2526" xr:uid="{00000000-0005-0000-0000-0000E4090000}"/>
    <cellStyle name="SAPBEXaggData 8 2 2" xfId="2527" xr:uid="{00000000-0005-0000-0000-0000E5090000}"/>
    <cellStyle name="SAPBEXaggData 8 2 2 2" xfId="2528" xr:uid="{00000000-0005-0000-0000-0000E6090000}"/>
    <cellStyle name="SAPBEXaggData 8 2 2 3" xfId="2529" xr:uid="{00000000-0005-0000-0000-0000E7090000}"/>
    <cellStyle name="SAPBEXaggData 8 2 2 4" xfId="2530" xr:uid="{00000000-0005-0000-0000-0000E8090000}"/>
    <cellStyle name="SAPBEXaggData 8 2 2 5" xfId="2531" xr:uid="{00000000-0005-0000-0000-0000E9090000}"/>
    <cellStyle name="SAPBEXaggData 8 2 2 6" xfId="2532" xr:uid="{00000000-0005-0000-0000-0000EA090000}"/>
    <cellStyle name="SAPBEXaggData 8 2 2 7" xfId="2533" xr:uid="{00000000-0005-0000-0000-0000EB090000}"/>
    <cellStyle name="SAPBEXaggData 8 3" xfId="2534" xr:uid="{00000000-0005-0000-0000-0000EC090000}"/>
    <cellStyle name="SAPBEXaggData 8 3 2" xfId="2535" xr:uid="{00000000-0005-0000-0000-0000ED090000}"/>
    <cellStyle name="SAPBEXaggData 8 3 2 2" xfId="2536" xr:uid="{00000000-0005-0000-0000-0000EE090000}"/>
    <cellStyle name="SAPBEXaggData 8 3 2 3" xfId="2537" xr:uid="{00000000-0005-0000-0000-0000EF090000}"/>
    <cellStyle name="SAPBEXaggData 8 3 2 4" xfId="2538" xr:uid="{00000000-0005-0000-0000-0000F0090000}"/>
    <cellStyle name="SAPBEXaggData 8 3 2 5" xfId="2539" xr:uid="{00000000-0005-0000-0000-0000F1090000}"/>
    <cellStyle name="SAPBEXaggData 8 3 2 6" xfId="2540" xr:uid="{00000000-0005-0000-0000-0000F2090000}"/>
    <cellStyle name="SAPBEXaggData 8 3 2 7" xfId="2541" xr:uid="{00000000-0005-0000-0000-0000F3090000}"/>
    <cellStyle name="SAPBEXaggData 8 4" xfId="2542" xr:uid="{00000000-0005-0000-0000-0000F4090000}"/>
    <cellStyle name="SAPBEXaggData 8 4 2" xfId="2543" xr:uid="{00000000-0005-0000-0000-0000F5090000}"/>
    <cellStyle name="SAPBEXaggData 8 4 2 2" xfId="2544" xr:uid="{00000000-0005-0000-0000-0000F6090000}"/>
    <cellStyle name="SAPBEXaggData 8 4 2 3" xfId="2545" xr:uid="{00000000-0005-0000-0000-0000F7090000}"/>
    <cellStyle name="SAPBEXaggData 8 4 2 4" xfId="2546" xr:uid="{00000000-0005-0000-0000-0000F8090000}"/>
    <cellStyle name="SAPBEXaggData 8 4 2 5" xfId="2547" xr:uid="{00000000-0005-0000-0000-0000F9090000}"/>
    <cellStyle name="SAPBEXaggData 8 4 2 6" xfId="2548" xr:uid="{00000000-0005-0000-0000-0000FA090000}"/>
    <cellStyle name="SAPBEXaggData 8 4 2 7" xfId="2549" xr:uid="{00000000-0005-0000-0000-0000FB090000}"/>
    <cellStyle name="SAPBEXaggData 8 5" xfId="2550" xr:uid="{00000000-0005-0000-0000-0000FC090000}"/>
    <cellStyle name="SAPBEXaggData 8 5 2" xfId="2551" xr:uid="{00000000-0005-0000-0000-0000FD090000}"/>
    <cellStyle name="SAPBEXaggData 8 5 3" xfId="2552" xr:uid="{00000000-0005-0000-0000-0000FE090000}"/>
    <cellStyle name="SAPBEXaggData 8 5 4" xfId="2553" xr:uid="{00000000-0005-0000-0000-0000FF090000}"/>
    <cellStyle name="SAPBEXaggData 8 5 5" xfId="2554" xr:uid="{00000000-0005-0000-0000-0000000A0000}"/>
    <cellStyle name="SAPBEXaggData 8 5 6" xfId="2555" xr:uid="{00000000-0005-0000-0000-0000010A0000}"/>
    <cellStyle name="SAPBEXaggData 8 5 7" xfId="2556" xr:uid="{00000000-0005-0000-0000-0000020A0000}"/>
    <cellStyle name="SAPBEXaggData 9" xfId="2557" xr:uid="{00000000-0005-0000-0000-0000030A0000}"/>
    <cellStyle name="SAPBEXaggData 9 2" xfId="2558" xr:uid="{00000000-0005-0000-0000-0000040A0000}"/>
    <cellStyle name="SAPBEXaggData 9 2 2" xfId="2559" xr:uid="{00000000-0005-0000-0000-0000050A0000}"/>
    <cellStyle name="SAPBEXaggData 9 2 2 2" xfId="2560" xr:uid="{00000000-0005-0000-0000-0000060A0000}"/>
    <cellStyle name="SAPBEXaggData 9 2 2 3" xfId="2561" xr:uid="{00000000-0005-0000-0000-0000070A0000}"/>
    <cellStyle name="SAPBEXaggData 9 2 2 4" xfId="2562" xr:uid="{00000000-0005-0000-0000-0000080A0000}"/>
    <cellStyle name="SAPBEXaggData 9 2 2 5" xfId="2563" xr:uid="{00000000-0005-0000-0000-0000090A0000}"/>
    <cellStyle name="SAPBEXaggData 9 2 2 6" xfId="2564" xr:uid="{00000000-0005-0000-0000-00000A0A0000}"/>
    <cellStyle name="SAPBEXaggData 9 2 2 7" xfId="2565" xr:uid="{00000000-0005-0000-0000-00000B0A0000}"/>
    <cellStyle name="SAPBEXaggData 9 3" xfId="2566" xr:uid="{00000000-0005-0000-0000-00000C0A0000}"/>
    <cellStyle name="SAPBEXaggData 9 3 2" xfId="2567" xr:uid="{00000000-0005-0000-0000-00000D0A0000}"/>
    <cellStyle name="SAPBEXaggData 9 3 2 2" xfId="2568" xr:uid="{00000000-0005-0000-0000-00000E0A0000}"/>
    <cellStyle name="SAPBEXaggData 9 3 2 3" xfId="2569" xr:uid="{00000000-0005-0000-0000-00000F0A0000}"/>
    <cellStyle name="SAPBEXaggData 9 3 2 4" xfId="2570" xr:uid="{00000000-0005-0000-0000-0000100A0000}"/>
    <cellStyle name="SAPBEXaggData 9 3 2 5" xfId="2571" xr:uid="{00000000-0005-0000-0000-0000110A0000}"/>
    <cellStyle name="SAPBEXaggData 9 3 2 6" xfId="2572" xr:uid="{00000000-0005-0000-0000-0000120A0000}"/>
    <cellStyle name="SAPBEXaggData 9 3 2 7" xfId="2573" xr:uid="{00000000-0005-0000-0000-0000130A0000}"/>
    <cellStyle name="SAPBEXaggData 9 4" xfId="2574" xr:uid="{00000000-0005-0000-0000-0000140A0000}"/>
    <cellStyle name="SAPBEXaggData 9 4 2" xfId="2575" xr:uid="{00000000-0005-0000-0000-0000150A0000}"/>
    <cellStyle name="SAPBEXaggData 9 4 2 2" xfId="2576" xr:uid="{00000000-0005-0000-0000-0000160A0000}"/>
    <cellStyle name="SAPBEXaggData 9 4 2 3" xfId="2577" xr:uid="{00000000-0005-0000-0000-0000170A0000}"/>
    <cellStyle name="SAPBEXaggData 9 4 2 4" xfId="2578" xr:uid="{00000000-0005-0000-0000-0000180A0000}"/>
    <cellStyle name="SAPBEXaggData 9 4 2 5" xfId="2579" xr:uid="{00000000-0005-0000-0000-0000190A0000}"/>
    <cellStyle name="SAPBEXaggData 9 4 2 6" xfId="2580" xr:uid="{00000000-0005-0000-0000-00001A0A0000}"/>
    <cellStyle name="SAPBEXaggData 9 4 2 7" xfId="2581" xr:uid="{00000000-0005-0000-0000-00001B0A0000}"/>
    <cellStyle name="SAPBEXaggData 9 5" xfId="2582" xr:uid="{00000000-0005-0000-0000-00001C0A0000}"/>
    <cellStyle name="SAPBEXaggData 9 5 2" xfId="2583" xr:uid="{00000000-0005-0000-0000-00001D0A0000}"/>
    <cellStyle name="SAPBEXaggData 9 5 3" xfId="2584" xr:uid="{00000000-0005-0000-0000-00001E0A0000}"/>
    <cellStyle name="SAPBEXaggData 9 5 4" xfId="2585" xr:uid="{00000000-0005-0000-0000-00001F0A0000}"/>
    <cellStyle name="SAPBEXaggData 9 5 5" xfId="2586" xr:uid="{00000000-0005-0000-0000-0000200A0000}"/>
    <cellStyle name="SAPBEXaggData 9 5 6" xfId="2587" xr:uid="{00000000-0005-0000-0000-0000210A0000}"/>
    <cellStyle name="SAPBEXaggData 9 5 7" xfId="2588" xr:uid="{00000000-0005-0000-0000-0000220A0000}"/>
    <cellStyle name="SAPBEXaggDataEmph" xfId="2589" xr:uid="{00000000-0005-0000-0000-0000230A0000}"/>
    <cellStyle name="SAPBEXaggDataEmph 2" xfId="2590" xr:uid="{00000000-0005-0000-0000-0000240A0000}"/>
    <cellStyle name="SAPBEXaggDataEmph 2 2" xfId="2591" xr:uid="{00000000-0005-0000-0000-0000250A0000}"/>
    <cellStyle name="SAPBEXaggDataEmph 2 3" xfId="2592" xr:uid="{00000000-0005-0000-0000-0000260A0000}"/>
    <cellStyle name="SAPBEXaggDataEmph 2 4" xfId="2593" xr:uid="{00000000-0005-0000-0000-0000270A0000}"/>
    <cellStyle name="SAPBEXaggDataEmph 2 5" xfId="2594" xr:uid="{00000000-0005-0000-0000-0000280A0000}"/>
    <cellStyle name="SAPBEXaggDataEmph 2 6" xfId="2595" xr:uid="{00000000-0005-0000-0000-0000290A0000}"/>
    <cellStyle name="SAPBEXaggDataEmph 2 7" xfId="2596" xr:uid="{00000000-0005-0000-0000-00002A0A0000}"/>
    <cellStyle name="SAPBEXaggItem" xfId="2597" xr:uid="{00000000-0005-0000-0000-00002B0A0000}"/>
    <cellStyle name="SAPBEXaggItem 10" xfId="2598" xr:uid="{00000000-0005-0000-0000-00002C0A0000}"/>
    <cellStyle name="SAPBEXaggItem 10 2" xfId="2599" xr:uid="{00000000-0005-0000-0000-00002D0A0000}"/>
    <cellStyle name="SAPBEXaggItem 10 2 2" xfId="2600" xr:uid="{00000000-0005-0000-0000-00002E0A0000}"/>
    <cellStyle name="SAPBEXaggItem 10 2 3" xfId="2601" xr:uid="{00000000-0005-0000-0000-00002F0A0000}"/>
    <cellStyle name="SAPBEXaggItem 10 2 4" xfId="2602" xr:uid="{00000000-0005-0000-0000-0000300A0000}"/>
    <cellStyle name="SAPBEXaggItem 10 2 5" xfId="2603" xr:uid="{00000000-0005-0000-0000-0000310A0000}"/>
    <cellStyle name="SAPBEXaggItem 10 2 6" xfId="2604" xr:uid="{00000000-0005-0000-0000-0000320A0000}"/>
    <cellStyle name="SAPBEXaggItem 10 2 7" xfId="2605" xr:uid="{00000000-0005-0000-0000-0000330A0000}"/>
    <cellStyle name="SAPBEXaggItem 11" xfId="2606" xr:uid="{00000000-0005-0000-0000-0000340A0000}"/>
    <cellStyle name="SAPBEXaggItem 11 2" xfId="2607" xr:uid="{00000000-0005-0000-0000-0000350A0000}"/>
    <cellStyle name="SAPBEXaggItem 11 3" xfId="2608" xr:uid="{00000000-0005-0000-0000-0000360A0000}"/>
    <cellStyle name="SAPBEXaggItem 11 4" xfId="2609" xr:uid="{00000000-0005-0000-0000-0000370A0000}"/>
    <cellStyle name="SAPBEXaggItem 11 5" xfId="2610" xr:uid="{00000000-0005-0000-0000-0000380A0000}"/>
    <cellStyle name="SAPBEXaggItem 11 6" xfId="2611" xr:uid="{00000000-0005-0000-0000-0000390A0000}"/>
    <cellStyle name="SAPBEXaggItem 11 7" xfId="2612" xr:uid="{00000000-0005-0000-0000-00003A0A0000}"/>
    <cellStyle name="SAPBEXaggItem 2" xfId="2613" xr:uid="{00000000-0005-0000-0000-00003B0A0000}"/>
    <cellStyle name="SAPBEXaggItem 2 10" xfId="2614" xr:uid="{00000000-0005-0000-0000-00003C0A0000}"/>
    <cellStyle name="SAPBEXaggItem 2 10 2" xfId="2615" xr:uid="{00000000-0005-0000-0000-00003D0A0000}"/>
    <cellStyle name="SAPBEXaggItem 2 10 3" xfId="2616" xr:uid="{00000000-0005-0000-0000-00003E0A0000}"/>
    <cellStyle name="SAPBEXaggItem 2 10 4" xfId="2617" xr:uid="{00000000-0005-0000-0000-00003F0A0000}"/>
    <cellStyle name="SAPBEXaggItem 2 10 5" xfId="2618" xr:uid="{00000000-0005-0000-0000-0000400A0000}"/>
    <cellStyle name="SAPBEXaggItem 2 10 6" xfId="2619" xr:uid="{00000000-0005-0000-0000-0000410A0000}"/>
    <cellStyle name="SAPBEXaggItem 2 10 7" xfId="2620" xr:uid="{00000000-0005-0000-0000-0000420A0000}"/>
    <cellStyle name="SAPBEXaggItem 2 2" xfId="2621" xr:uid="{00000000-0005-0000-0000-0000430A0000}"/>
    <cellStyle name="SAPBEXaggItem 2 2 2" xfId="2622" xr:uid="{00000000-0005-0000-0000-0000440A0000}"/>
    <cellStyle name="SAPBEXaggItem 2 2 2 2" xfId="2623" xr:uid="{00000000-0005-0000-0000-0000450A0000}"/>
    <cellStyle name="SAPBEXaggItem 2 2 2 2 2" xfId="2624" xr:uid="{00000000-0005-0000-0000-0000460A0000}"/>
    <cellStyle name="SAPBEXaggItem 2 2 2 2 3" xfId="2625" xr:uid="{00000000-0005-0000-0000-0000470A0000}"/>
    <cellStyle name="SAPBEXaggItem 2 2 2 2 4" xfId="2626" xr:uid="{00000000-0005-0000-0000-0000480A0000}"/>
    <cellStyle name="SAPBEXaggItem 2 2 2 2 5" xfId="2627" xr:uid="{00000000-0005-0000-0000-0000490A0000}"/>
    <cellStyle name="SAPBEXaggItem 2 2 2 2 6" xfId="2628" xr:uid="{00000000-0005-0000-0000-00004A0A0000}"/>
    <cellStyle name="SAPBEXaggItem 2 2 2 2 7" xfId="2629" xr:uid="{00000000-0005-0000-0000-00004B0A0000}"/>
    <cellStyle name="SAPBEXaggItem 2 2 3" xfId="2630" xr:uid="{00000000-0005-0000-0000-00004C0A0000}"/>
    <cellStyle name="SAPBEXaggItem 2 2 3 2" xfId="2631" xr:uid="{00000000-0005-0000-0000-00004D0A0000}"/>
    <cellStyle name="SAPBEXaggItem 2 2 3 2 2" xfId="2632" xr:uid="{00000000-0005-0000-0000-00004E0A0000}"/>
    <cellStyle name="SAPBEXaggItem 2 2 3 2 3" xfId="2633" xr:uid="{00000000-0005-0000-0000-00004F0A0000}"/>
    <cellStyle name="SAPBEXaggItem 2 2 3 2 4" xfId="2634" xr:uid="{00000000-0005-0000-0000-0000500A0000}"/>
    <cellStyle name="SAPBEXaggItem 2 2 3 2 5" xfId="2635" xr:uid="{00000000-0005-0000-0000-0000510A0000}"/>
    <cellStyle name="SAPBEXaggItem 2 2 3 2 6" xfId="2636" xr:uid="{00000000-0005-0000-0000-0000520A0000}"/>
    <cellStyle name="SAPBEXaggItem 2 2 3 2 7" xfId="2637" xr:uid="{00000000-0005-0000-0000-0000530A0000}"/>
    <cellStyle name="SAPBEXaggItem 2 2 4" xfId="2638" xr:uid="{00000000-0005-0000-0000-0000540A0000}"/>
    <cellStyle name="SAPBEXaggItem 2 2 4 2" xfId="2639" xr:uid="{00000000-0005-0000-0000-0000550A0000}"/>
    <cellStyle name="SAPBEXaggItem 2 2 4 2 2" xfId="2640" xr:uid="{00000000-0005-0000-0000-0000560A0000}"/>
    <cellStyle name="SAPBEXaggItem 2 2 4 2 3" xfId="2641" xr:uid="{00000000-0005-0000-0000-0000570A0000}"/>
    <cellStyle name="SAPBEXaggItem 2 2 4 2 4" xfId="2642" xr:uid="{00000000-0005-0000-0000-0000580A0000}"/>
    <cellStyle name="SAPBEXaggItem 2 2 4 2 5" xfId="2643" xr:uid="{00000000-0005-0000-0000-0000590A0000}"/>
    <cellStyle name="SAPBEXaggItem 2 2 4 2 6" xfId="2644" xr:uid="{00000000-0005-0000-0000-00005A0A0000}"/>
    <cellStyle name="SAPBEXaggItem 2 2 4 2 7" xfId="2645" xr:uid="{00000000-0005-0000-0000-00005B0A0000}"/>
    <cellStyle name="SAPBEXaggItem 2 2 5" xfId="2646" xr:uid="{00000000-0005-0000-0000-00005C0A0000}"/>
    <cellStyle name="SAPBEXaggItem 2 2 5 2" xfId="2647" xr:uid="{00000000-0005-0000-0000-00005D0A0000}"/>
    <cellStyle name="SAPBEXaggItem 2 2 5 3" xfId="2648" xr:uid="{00000000-0005-0000-0000-00005E0A0000}"/>
    <cellStyle name="SAPBEXaggItem 2 2 5 4" xfId="2649" xr:uid="{00000000-0005-0000-0000-00005F0A0000}"/>
    <cellStyle name="SAPBEXaggItem 2 2 5 5" xfId="2650" xr:uid="{00000000-0005-0000-0000-0000600A0000}"/>
    <cellStyle name="SAPBEXaggItem 2 2 5 6" xfId="2651" xr:uid="{00000000-0005-0000-0000-0000610A0000}"/>
    <cellStyle name="SAPBEXaggItem 2 2 5 7" xfId="2652" xr:uid="{00000000-0005-0000-0000-0000620A0000}"/>
    <cellStyle name="SAPBEXaggItem 2 3" xfId="2653" xr:uid="{00000000-0005-0000-0000-0000630A0000}"/>
    <cellStyle name="SAPBEXaggItem 2 3 2" xfId="2654" xr:uid="{00000000-0005-0000-0000-0000640A0000}"/>
    <cellStyle name="SAPBEXaggItem 2 3 2 2" xfId="2655" xr:uid="{00000000-0005-0000-0000-0000650A0000}"/>
    <cellStyle name="SAPBEXaggItem 2 3 2 2 2" xfId="2656" xr:uid="{00000000-0005-0000-0000-0000660A0000}"/>
    <cellStyle name="SAPBEXaggItem 2 3 2 2 3" xfId="2657" xr:uid="{00000000-0005-0000-0000-0000670A0000}"/>
    <cellStyle name="SAPBEXaggItem 2 3 2 2 4" xfId="2658" xr:uid="{00000000-0005-0000-0000-0000680A0000}"/>
    <cellStyle name="SAPBEXaggItem 2 3 2 2 5" xfId="2659" xr:uid="{00000000-0005-0000-0000-0000690A0000}"/>
    <cellStyle name="SAPBEXaggItem 2 3 2 2 6" xfId="2660" xr:uid="{00000000-0005-0000-0000-00006A0A0000}"/>
    <cellStyle name="SAPBEXaggItem 2 3 2 2 7" xfId="2661" xr:uid="{00000000-0005-0000-0000-00006B0A0000}"/>
    <cellStyle name="SAPBEXaggItem 2 3 3" xfId="2662" xr:uid="{00000000-0005-0000-0000-00006C0A0000}"/>
    <cellStyle name="SAPBEXaggItem 2 3 3 2" xfId="2663" xr:uid="{00000000-0005-0000-0000-00006D0A0000}"/>
    <cellStyle name="SAPBEXaggItem 2 3 3 2 2" xfId="2664" xr:uid="{00000000-0005-0000-0000-00006E0A0000}"/>
    <cellStyle name="SAPBEXaggItem 2 3 3 2 3" xfId="2665" xr:uid="{00000000-0005-0000-0000-00006F0A0000}"/>
    <cellStyle name="SAPBEXaggItem 2 3 3 2 4" xfId="2666" xr:uid="{00000000-0005-0000-0000-0000700A0000}"/>
    <cellStyle name="SAPBEXaggItem 2 3 3 2 5" xfId="2667" xr:uid="{00000000-0005-0000-0000-0000710A0000}"/>
    <cellStyle name="SAPBEXaggItem 2 3 3 2 6" xfId="2668" xr:uid="{00000000-0005-0000-0000-0000720A0000}"/>
    <cellStyle name="SAPBEXaggItem 2 3 3 2 7" xfId="2669" xr:uid="{00000000-0005-0000-0000-0000730A0000}"/>
    <cellStyle name="SAPBEXaggItem 2 3 4" xfId="2670" xr:uid="{00000000-0005-0000-0000-0000740A0000}"/>
    <cellStyle name="SAPBEXaggItem 2 3 4 2" xfId="2671" xr:uid="{00000000-0005-0000-0000-0000750A0000}"/>
    <cellStyle name="SAPBEXaggItem 2 3 4 2 2" xfId="2672" xr:uid="{00000000-0005-0000-0000-0000760A0000}"/>
    <cellStyle name="SAPBEXaggItem 2 3 4 2 3" xfId="2673" xr:uid="{00000000-0005-0000-0000-0000770A0000}"/>
    <cellStyle name="SAPBEXaggItem 2 3 4 2 4" xfId="2674" xr:uid="{00000000-0005-0000-0000-0000780A0000}"/>
    <cellStyle name="SAPBEXaggItem 2 3 4 2 5" xfId="2675" xr:uid="{00000000-0005-0000-0000-0000790A0000}"/>
    <cellStyle name="SAPBEXaggItem 2 3 4 2 6" xfId="2676" xr:uid="{00000000-0005-0000-0000-00007A0A0000}"/>
    <cellStyle name="SAPBEXaggItem 2 3 4 2 7" xfId="2677" xr:uid="{00000000-0005-0000-0000-00007B0A0000}"/>
    <cellStyle name="SAPBEXaggItem 2 3 5" xfId="2678" xr:uid="{00000000-0005-0000-0000-00007C0A0000}"/>
    <cellStyle name="SAPBEXaggItem 2 3 5 2" xfId="2679" xr:uid="{00000000-0005-0000-0000-00007D0A0000}"/>
    <cellStyle name="SAPBEXaggItem 2 3 5 3" xfId="2680" xr:uid="{00000000-0005-0000-0000-00007E0A0000}"/>
    <cellStyle name="SAPBEXaggItem 2 3 5 4" xfId="2681" xr:uid="{00000000-0005-0000-0000-00007F0A0000}"/>
    <cellStyle name="SAPBEXaggItem 2 3 5 5" xfId="2682" xr:uid="{00000000-0005-0000-0000-0000800A0000}"/>
    <cellStyle name="SAPBEXaggItem 2 3 5 6" xfId="2683" xr:uid="{00000000-0005-0000-0000-0000810A0000}"/>
    <cellStyle name="SAPBEXaggItem 2 3 5 7" xfId="2684" xr:uid="{00000000-0005-0000-0000-0000820A0000}"/>
    <cellStyle name="SAPBEXaggItem 2 4" xfId="2685" xr:uid="{00000000-0005-0000-0000-0000830A0000}"/>
    <cellStyle name="SAPBEXaggItem 2 4 2" xfId="2686" xr:uid="{00000000-0005-0000-0000-0000840A0000}"/>
    <cellStyle name="SAPBEXaggItem 2 4 2 2" xfId="2687" xr:uid="{00000000-0005-0000-0000-0000850A0000}"/>
    <cellStyle name="SAPBEXaggItem 2 4 2 2 2" xfId="2688" xr:uid="{00000000-0005-0000-0000-0000860A0000}"/>
    <cellStyle name="SAPBEXaggItem 2 4 2 2 3" xfId="2689" xr:uid="{00000000-0005-0000-0000-0000870A0000}"/>
    <cellStyle name="SAPBEXaggItem 2 4 2 2 4" xfId="2690" xr:uid="{00000000-0005-0000-0000-0000880A0000}"/>
    <cellStyle name="SAPBEXaggItem 2 4 2 2 5" xfId="2691" xr:uid="{00000000-0005-0000-0000-0000890A0000}"/>
    <cellStyle name="SAPBEXaggItem 2 4 2 2 6" xfId="2692" xr:uid="{00000000-0005-0000-0000-00008A0A0000}"/>
    <cellStyle name="SAPBEXaggItem 2 4 2 2 7" xfId="2693" xr:uid="{00000000-0005-0000-0000-00008B0A0000}"/>
    <cellStyle name="SAPBEXaggItem 2 4 3" xfId="2694" xr:uid="{00000000-0005-0000-0000-00008C0A0000}"/>
    <cellStyle name="SAPBEXaggItem 2 4 3 2" xfId="2695" xr:uid="{00000000-0005-0000-0000-00008D0A0000}"/>
    <cellStyle name="SAPBEXaggItem 2 4 3 2 2" xfId="2696" xr:uid="{00000000-0005-0000-0000-00008E0A0000}"/>
    <cellStyle name="SAPBEXaggItem 2 4 3 2 3" xfId="2697" xr:uid="{00000000-0005-0000-0000-00008F0A0000}"/>
    <cellStyle name="SAPBEXaggItem 2 4 3 2 4" xfId="2698" xr:uid="{00000000-0005-0000-0000-0000900A0000}"/>
    <cellStyle name="SAPBEXaggItem 2 4 3 2 5" xfId="2699" xr:uid="{00000000-0005-0000-0000-0000910A0000}"/>
    <cellStyle name="SAPBEXaggItem 2 4 3 2 6" xfId="2700" xr:uid="{00000000-0005-0000-0000-0000920A0000}"/>
    <cellStyle name="SAPBEXaggItem 2 4 3 2 7" xfId="2701" xr:uid="{00000000-0005-0000-0000-0000930A0000}"/>
    <cellStyle name="SAPBEXaggItem 2 4 4" xfId="2702" xr:uid="{00000000-0005-0000-0000-0000940A0000}"/>
    <cellStyle name="SAPBEXaggItem 2 4 4 2" xfId="2703" xr:uid="{00000000-0005-0000-0000-0000950A0000}"/>
    <cellStyle name="SAPBEXaggItem 2 4 4 2 2" xfId="2704" xr:uid="{00000000-0005-0000-0000-0000960A0000}"/>
    <cellStyle name="SAPBEXaggItem 2 4 4 2 3" xfId="2705" xr:uid="{00000000-0005-0000-0000-0000970A0000}"/>
    <cellStyle name="SAPBEXaggItem 2 4 4 2 4" xfId="2706" xr:uid="{00000000-0005-0000-0000-0000980A0000}"/>
    <cellStyle name="SAPBEXaggItem 2 4 4 2 5" xfId="2707" xr:uid="{00000000-0005-0000-0000-0000990A0000}"/>
    <cellStyle name="SAPBEXaggItem 2 4 4 2 6" xfId="2708" xr:uid="{00000000-0005-0000-0000-00009A0A0000}"/>
    <cellStyle name="SAPBEXaggItem 2 4 4 2 7" xfId="2709" xr:uid="{00000000-0005-0000-0000-00009B0A0000}"/>
    <cellStyle name="SAPBEXaggItem 2 4 5" xfId="2710" xr:uid="{00000000-0005-0000-0000-00009C0A0000}"/>
    <cellStyle name="SAPBEXaggItem 2 4 5 2" xfId="2711" xr:uid="{00000000-0005-0000-0000-00009D0A0000}"/>
    <cellStyle name="SAPBEXaggItem 2 4 5 3" xfId="2712" xr:uid="{00000000-0005-0000-0000-00009E0A0000}"/>
    <cellStyle name="SAPBEXaggItem 2 4 5 4" xfId="2713" xr:uid="{00000000-0005-0000-0000-00009F0A0000}"/>
    <cellStyle name="SAPBEXaggItem 2 4 5 5" xfId="2714" xr:uid="{00000000-0005-0000-0000-0000A00A0000}"/>
    <cellStyle name="SAPBEXaggItem 2 4 5 6" xfId="2715" xr:uid="{00000000-0005-0000-0000-0000A10A0000}"/>
    <cellStyle name="SAPBEXaggItem 2 4 5 7" xfId="2716" xr:uid="{00000000-0005-0000-0000-0000A20A0000}"/>
    <cellStyle name="SAPBEXaggItem 2 5" xfId="2717" xr:uid="{00000000-0005-0000-0000-0000A30A0000}"/>
    <cellStyle name="SAPBEXaggItem 2 5 2" xfId="2718" xr:uid="{00000000-0005-0000-0000-0000A40A0000}"/>
    <cellStyle name="SAPBEXaggItem 2 5 2 2" xfId="2719" xr:uid="{00000000-0005-0000-0000-0000A50A0000}"/>
    <cellStyle name="SAPBEXaggItem 2 5 2 2 2" xfId="2720" xr:uid="{00000000-0005-0000-0000-0000A60A0000}"/>
    <cellStyle name="SAPBEXaggItem 2 5 2 2 3" xfId="2721" xr:uid="{00000000-0005-0000-0000-0000A70A0000}"/>
    <cellStyle name="SAPBEXaggItem 2 5 2 2 4" xfId="2722" xr:uid="{00000000-0005-0000-0000-0000A80A0000}"/>
    <cellStyle name="SAPBEXaggItem 2 5 2 2 5" xfId="2723" xr:uid="{00000000-0005-0000-0000-0000A90A0000}"/>
    <cellStyle name="SAPBEXaggItem 2 5 2 2 6" xfId="2724" xr:uid="{00000000-0005-0000-0000-0000AA0A0000}"/>
    <cellStyle name="SAPBEXaggItem 2 5 2 2 7" xfId="2725" xr:uid="{00000000-0005-0000-0000-0000AB0A0000}"/>
    <cellStyle name="SAPBEXaggItem 2 5 3" xfId="2726" xr:uid="{00000000-0005-0000-0000-0000AC0A0000}"/>
    <cellStyle name="SAPBEXaggItem 2 5 3 2" xfId="2727" xr:uid="{00000000-0005-0000-0000-0000AD0A0000}"/>
    <cellStyle name="SAPBEXaggItem 2 5 3 2 2" xfId="2728" xr:uid="{00000000-0005-0000-0000-0000AE0A0000}"/>
    <cellStyle name="SAPBEXaggItem 2 5 3 2 3" xfId="2729" xr:uid="{00000000-0005-0000-0000-0000AF0A0000}"/>
    <cellStyle name="SAPBEXaggItem 2 5 3 2 4" xfId="2730" xr:uid="{00000000-0005-0000-0000-0000B00A0000}"/>
    <cellStyle name="SAPBEXaggItem 2 5 3 2 5" xfId="2731" xr:uid="{00000000-0005-0000-0000-0000B10A0000}"/>
    <cellStyle name="SAPBEXaggItem 2 5 3 2 6" xfId="2732" xr:uid="{00000000-0005-0000-0000-0000B20A0000}"/>
    <cellStyle name="SAPBEXaggItem 2 5 3 2 7" xfId="2733" xr:uid="{00000000-0005-0000-0000-0000B30A0000}"/>
    <cellStyle name="SAPBEXaggItem 2 5 4" xfId="2734" xr:uid="{00000000-0005-0000-0000-0000B40A0000}"/>
    <cellStyle name="SAPBEXaggItem 2 5 4 2" xfId="2735" xr:uid="{00000000-0005-0000-0000-0000B50A0000}"/>
    <cellStyle name="SAPBEXaggItem 2 5 4 2 2" xfId="2736" xr:uid="{00000000-0005-0000-0000-0000B60A0000}"/>
    <cellStyle name="SAPBEXaggItem 2 5 4 2 3" xfId="2737" xr:uid="{00000000-0005-0000-0000-0000B70A0000}"/>
    <cellStyle name="SAPBEXaggItem 2 5 4 2 4" xfId="2738" xr:uid="{00000000-0005-0000-0000-0000B80A0000}"/>
    <cellStyle name="SAPBEXaggItem 2 5 4 2 5" xfId="2739" xr:uid="{00000000-0005-0000-0000-0000B90A0000}"/>
    <cellStyle name="SAPBEXaggItem 2 5 4 2 6" xfId="2740" xr:uid="{00000000-0005-0000-0000-0000BA0A0000}"/>
    <cellStyle name="SAPBEXaggItem 2 5 4 2 7" xfId="2741" xr:uid="{00000000-0005-0000-0000-0000BB0A0000}"/>
    <cellStyle name="SAPBEXaggItem 2 5 5" xfId="2742" xr:uid="{00000000-0005-0000-0000-0000BC0A0000}"/>
    <cellStyle name="SAPBEXaggItem 2 5 5 2" xfId="2743" xr:uid="{00000000-0005-0000-0000-0000BD0A0000}"/>
    <cellStyle name="SAPBEXaggItem 2 5 5 3" xfId="2744" xr:uid="{00000000-0005-0000-0000-0000BE0A0000}"/>
    <cellStyle name="SAPBEXaggItem 2 5 5 4" xfId="2745" xr:uid="{00000000-0005-0000-0000-0000BF0A0000}"/>
    <cellStyle name="SAPBEXaggItem 2 5 5 5" xfId="2746" xr:uid="{00000000-0005-0000-0000-0000C00A0000}"/>
    <cellStyle name="SAPBEXaggItem 2 5 5 6" xfId="2747" xr:uid="{00000000-0005-0000-0000-0000C10A0000}"/>
    <cellStyle name="SAPBEXaggItem 2 5 5 7" xfId="2748" xr:uid="{00000000-0005-0000-0000-0000C20A0000}"/>
    <cellStyle name="SAPBEXaggItem 2 6" xfId="2749" xr:uid="{00000000-0005-0000-0000-0000C30A0000}"/>
    <cellStyle name="SAPBEXaggItem 2 6 2" xfId="2750" xr:uid="{00000000-0005-0000-0000-0000C40A0000}"/>
    <cellStyle name="SAPBEXaggItem 2 6 2 2" xfId="2751" xr:uid="{00000000-0005-0000-0000-0000C50A0000}"/>
    <cellStyle name="SAPBEXaggItem 2 6 2 2 2" xfId="2752" xr:uid="{00000000-0005-0000-0000-0000C60A0000}"/>
    <cellStyle name="SAPBEXaggItem 2 6 2 2 3" xfId="2753" xr:uid="{00000000-0005-0000-0000-0000C70A0000}"/>
    <cellStyle name="SAPBEXaggItem 2 6 2 2 4" xfId="2754" xr:uid="{00000000-0005-0000-0000-0000C80A0000}"/>
    <cellStyle name="SAPBEXaggItem 2 6 2 2 5" xfId="2755" xr:uid="{00000000-0005-0000-0000-0000C90A0000}"/>
    <cellStyle name="SAPBEXaggItem 2 6 2 2 6" xfId="2756" xr:uid="{00000000-0005-0000-0000-0000CA0A0000}"/>
    <cellStyle name="SAPBEXaggItem 2 6 2 2 7" xfId="2757" xr:uid="{00000000-0005-0000-0000-0000CB0A0000}"/>
    <cellStyle name="SAPBEXaggItem 2 6 3" xfId="2758" xr:uid="{00000000-0005-0000-0000-0000CC0A0000}"/>
    <cellStyle name="SAPBEXaggItem 2 6 3 2" xfId="2759" xr:uid="{00000000-0005-0000-0000-0000CD0A0000}"/>
    <cellStyle name="SAPBEXaggItem 2 6 3 2 2" xfId="2760" xr:uid="{00000000-0005-0000-0000-0000CE0A0000}"/>
    <cellStyle name="SAPBEXaggItem 2 6 3 2 3" xfId="2761" xr:uid="{00000000-0005-0000-0000-0000CF0A0000}"/>
    <cellStyle name="SAPBEXaggItem 2 6 3 2 4" xfId="2762" xr:uid="{00000000-0005-0000-0000-0000D00A0000}"/>
    <cellStyle name="SAPBEXaggItem 2 6 3 2 5" xfId="2763" xr:uid="{00000000-0005-0000-0000-0000D10A0000}"/>
    <cellStyle name="SAPBEXaggItem 2 6 3 2 6" xfId="2764" xr:uid="{00000000-0005-0000-0000-0000D20A0000}"/>
    <cellStyle name="SAPBEXaggItem 2 6 3 2 7" xfId="2765" xr:uid="{00000000-0005-0000-0000-0000D30A0000}"/>
    <cellStyle name="SAPBEXaggItem 2 6 4" xfId="2766" xr:uid="{00000000-0005-0000-0000-0000D40A0000}"/>
    <cellStyle name="SAPBEXaggItem 2 6 4 2" xfId="2767" xr:uid="{00000000-0005-0000-0000-0000D50A0000}"/>
    <cellStyle name="SAPBEXaggItem 2 6 4 2 2" xfId="2768" xr:uid="{00000000-0005-0000-0000-0000D60A0000}"/>
    <cellStyle name="SAPBEXaggItem 2 6 4 2 3" xfId="2769" xr:uid="{00000000-0005-0000-0000-0000D70A0000}"/>
    <cellStyle name="SAPBEXaggItem 2 6 4 2 4" xfId="2770" xr:uid="{00000000-0005-0000-0000-0000D80A0000}"/>
    <cellStyle name="SAPBEXaggItem 2 6 4 2 5" xfId="2771" xr:uid="{00000000-0005-0000-0000-0000D90A0000}"/>
    <cellStyle name="SAPBEXaggItem 2 6 4 2 6" xfId="2772" xr:uid="{00000000-0005-0000-0000-0000DA0A0000}"/>
    <cellStyle name="SAPBEXaggItem 2 6 4 2 7" xfId="2773" xr:uid="{00000000-0005-0000-0000-0000DB0A0000}"/>
    <cellStyle name="SAPBEXaggItem 2 6 5" xfId="2774" xr:uid="{00000000-0005-0000-0000-0000DC0A0000}"/>
    <cellStyle name="SAPBEXaggItem 2 6 5 2" xfId="2775" xr:uid="{00000000-0005-0000-0000-0000DD0A0000}"/>
    <cellStyle name="SAPBEXaggItem 2 6 5 3" xfId="2776" xr:uid="{00000000-0005-0000-0000-0000DE0A0000}"/>
    <cellStyle name="SAPBEXaggItem 2 6 5 4" xfId="2777" xr:uid="{00000000-0005-0000-0000-0000DF0A0000}"/>
    <cellStyle name="SAPBEXaggItem 2 6 5 5" xfId="2778" xr:uid="{00000000-0005-0000-0000-0000E00A0000}"/>
    <cellStyle name="SAPBEXaggItem 2 6 5 6" xfId="2779" xr:uid="{00000000-0005-0000-0000-0000E10A0000}"/>
    <cellStyle name="SAPBEXaggItem 2 6 5 7" xfId="2780" xr:uid="{00000000-0005-0000-0000-0000E20A0000}"/>
    <cellStyle name="SAPBEXaggItem 2 7" xfId="2781" xr:uid="{00000000-0005-0000-0000-0000E30A0000}"/>
    <cellStyle name="SAPBEXaggItem 2 7 2" xfId="2782" xr:uid="{00000000-0005-0000-0000-0000E40A0000}"/>
    <cellStyle name="SAPBEXaggItem 2 7 2 2" xfId="2783" xr:uid="{00000000-0005-0000-0000-0000E50A0000}"/>
    <cellStyle name="SAPBEXaggItem 2 7 2 3" xfId="2784" xr:uid="{00000000-0005-0000-0000-0000E60A0000}"/>
    <cellStyle name="SAPBEXaggItem 2 7 2 4" xfId="2785" xr:uid="{00000000-0005-0000-0000-0000E70A0000}"/>
    <cellStyle name="SAPBEXaggItem 2 7 2 5" xfId="2786" xr:uid="{00000000-0005-0000-0000-0000E80A0000}"/>
    <cellStyle name="SAPBEXaggItem 2 7 2 6" xfId="2787" xr:uid="{00000000-0005-0000-0000-0000E90A0000}"/>
    <cellStyle name="SAPBEXaggItem 2 7 2 7" xfId="2788" xr:uid="{00000000-0005-0000-0000-0000EA0A0000}"/>
    <cellStyle name="SAPBEXaggItem 2 8" xfId="2789" xr:uid="{00000000-0005-0000-0000-0000EB0A0000}"/>
    <cellStyle name="SAPBEXaggItem 2 8 2" xfId="2790" xr:uid="{00000000-0005-0000-0000-0000EC0A0000}"/>
    <cellStyle name="SAPBEXaggItem 2 8 2 2" xfId="2791" xr:uid="{00000000-0005-0000-0000-0000ED0A0000}"/>
    <cellStyle name="SAPBEXaggItem 2 8 2 3" xfId="2792" xr:uid="{00000000-0005-0000-0000-0000EE0A0000}"/>
    <cellStyle name="SAPBEXaggItem 2 8 2 4" xfId="2793" xr:uid="{00000000-0005-0000-0000-0000EF0A0000}"/>
    <cellStyle name="SAPBEXaggItem 2 8 2 5" xfId="2794" xr:uid="{00000000-0005-0000-0000-0000F00A0000}"/>
    <cellStyle name="SAPBEXaggItem 2 8 2 6" xfId="2795" xr:uid="{00000000-0005-0000-0000-0000F10A0000}"/>
    <cellStyle name="SAPBEXaggItem 2 8 2 7" xfId="2796" xr:uid="{00000000-0005-0000-0000-0000F20A0000}"/>
    <cellStyle name="SAPBEXaggItem 2 9" xfId="2797" xr:uid="{00000000-0005-0000-0000-0000F30A0000}"/>
    <cellStyle name="SAPBEXaggItem 2 9 2" xfId="2798" xr:uid="{00000000-0005-0000-0000-0000F40A0000}"/>
    <cellStyle name="SAPBEXaggItem 2 9 2 2" xfId="2799" xr:uid="{00000000-0005-0000-0000-0000F50A0000}"/>
    <cellStyle name="SAPBEXaggItem 2 9 2 3" xfId="2800" xr:uid="{00000000-0005-0000-0000-0000F60A0000}"/>
    <cellStyle name="SAPBEXaggItem 2 9 2 4" xfId="2801" xr:uid="{00000000-0005-0000-0000-0000F70A0000}"/>
    <cellStyle name="SAPBEXaggItem 2 9 2 5" xfId="2802" xr:uid="{00000000-0005-0000-0000-0000F80A0000}"/>
    <cellStyle name="SAPBEXaggItem 2 9 2 6" xfId="2803" xr:uid="{00000000-0005-0000-0000-0000F90A0000}"/>
    <cellStyle name="SAPBEXaggItem 2 9 2 7" xfId="2804" xr:uid="{00000000-0005-0000-0000-0000FA0A0000}"/>
    <cellStyle name="SAPBEXaggItem 3" xfId="2805" xr:uid="{00000000-0005-0000-0000-0000FB0A0000}"/>
    <cellStyle name="SAPBEXaggItem 3 2" xfId="2806" xr:uid="{00000000-0005-0000-0000-0000FC0A0000}"/>
    <cellStyle name="SAPBEXaggItem 3 2 2" xfId="2807" xr:uid="{00000000-0005-0000-0000-0000FD0A0000}"/>
    <cellStyle name="SAPBEXaggItem 3 2 2 2" xfId="2808" xr:uid="{00000000-0005-0000-0000-0000FE0A0000}"/>
    <cellStyle name="SAPBEXaggItem 3 2 2 3" xfId="2809" xr:uid="{00000000-0005-0000-0000-0000FF0A0000}"/>
    <cellStyle name="SAPBEXaggItem 3 2 2 4" xfId="2810" xr:uid="{00000000-0005-0000-0000-0000000B0000}"/>
    <cellStyle name="SAPBEXaggItem 3 2 2 5" xfId="2811" xr:uid="{00000000-0005-0000-0000-0000010B0000}"/>
    <cellStyle name="SAPBEXaggItem 3 2 2 6" xfId="2812" xr:uid="{00000000-0005-0000-0000-0000020B0000}"/>
    <cellStyle name="SAPBEXaggItem 3 2 2 7" xfId="2813" xr:uid="{00000000-0005-0000-0000-0000030B0000}"/>
    <cellStyle name="SAPBEXaggItem 3 3" xfId="2814" xr:uid="{00000000-0005-0000-0000-0000040B0000}"/>
    <cellStyle name="SAPBEXaggItem 3 3 2" xfId="2815" xr:uid="{00000000-0005-0000-0000-0000050B0000}"/>
    <cellStyle name="SAPBEXaggItem 3 3 2 2" xfId="2816" xr:uid="{00000000-0005-0000-0000-0000060B0000}"/>
    <cellStyle name="SAPBEXaggItem 3 3 2 3" xfId="2817" xr:uid="{00000000-0005-0000-0000-0000070B0000}"/>
    <cellStyle name="SAPBEXaggItem 3 3 2 4" xfId="2818" xr:uid="{00000000-0005-0000-0000-0000080B0000}"/>
    <cellStyle name="SAPBEXaggItem 3 3 2 5" xfId="2819" xr:uid="{00000000-0005-0000-0000-0000090B0000}"/>
    <cellStyle name="SAPBEXaggItem 3 3 2 6" xfId="2820" xr:uid="{00000000-0005-0000-0000-00000A0B0000}"/>
    <cellStyle name="SAPBEXaggItem 3 3 2 7" xfId="2821" xr:uid="{00000000-0005-0000-0000-00000B0B0000}"/>
    <cellStyle name="SAPBEXaggItem 3 4" xfId="2822" xr:uid="{00000000-0005-0000-0000-00000C0B0000}"/>
    <cellStyle name="SAPBEXaggItem 3 4 2" xfId="2823" xr:uid="{00000000-0005-0000-0000-00000D0B0000}"/>
    <cellStyle name="SAPBEXaggItem 3 4 2 2" xfId="2824" xr:uid="{00000000-0005-0000-0000-00000E0B0000}"/>
    <cellStyle name="SAPBEXaggItem 3 4 2 3" xfId="2825" xr:uid="{00000000-0005-0000-0000-00000F0B0000}"/>
    <cellStyle name="SAPBEXaggItem 3 4 2 4" xfId="2826" xr:uid="{00000000-0005-0000-0000-0000100B0000}"/>
    <cellStyle name="SAPBEXaggItem 3 4 2 5" xfId="2827" xr:uid="{00000000-0005-0000-0000-0000110B0000}"/>
    <cellStyle name="SAPBEXaggItem 3 4 2 6" xfId="2828" xr:uid="{00000000-0005-0000-0000-0000120B0000}"/>
    <cellStyle name="SAPBEXaggItem 3 4 2 7" xfId="2829" xr:uid="{00000000-0005-0000-0000-0000130B0000}"/>
    <cellStyle name="SAPBEXaggItem 3 5" xfId="2830" xr:uid="{00000000-0005-0000-0000-0000140B0000}"/>
    <cellStyle name="SAPBEXaggItem 3 5 2" xfId="2831" xr:uid="{00000000-0005-0000-0000-0000150B0000}"/>
    <cellStyle name="SAPBEXaggItem 3 5 3" xfId="2832" xr:uid="{00000000-0005-0000-0000-0000160B0000}"/>
    <cellStyle name="SAPBEXaggItem 3 5 4" xfId="2833" xr:uid="{00000000-0005-0000-0000-0000170B0000}"/>
    <cellStyle name="SAPBEXaggItem 3 5 5" xfId="2834" xr:uid="{00000000-0005-0000-0000-0000180B0000}"/>
    <cellStyle name="SAPBEXaggItem 3 5 6" xfId="2835" xr:uid="{00000000-0005-0000-0000-0000190B0000}"/>
    <cellStyle name="SAPBEXaggItem 3 5 7" xfId="2836" xr:uid="{00000000-0005-0000-0000-00001A0B0000}"/>
    <cellStyle name="SAPBEXaggItem 4" xfId="2837" xr:uid="{00000000-0005-0000-0000-00001B0B0000}"/>
    <cellStyle name="SAPBEXaggItem 4 2" xfId="2838" xr:uid="{00000000-0005-0000-0000-00001C0B0000}"/>
    <cellStyle name="SAPBEXaggItem 4 2 2" xfId="2839" xr:uid="{00000000-0005-0000-0000-00001D0B0000}"/>
    <cellStyle name="SAPBEXaggItem 4 2 2 2" xfId="2840" xr:uid="{00000000-0005-0000-0000-00001E0B0000}"/>
    <cellStyle name="SAPBEXaggItem 4 2 2 3" xfId="2841" xr:uid="{00000000-0005-0000-0000-00001F0B0000}"/>
    <cellStyle name="SAPBEXaggItem 4 2 2 4" xfId="2842" xr:uid="{00000000-0005-0000-0000-0000200B0000}"/>
    <cellStyle name="SAPBEXaggItem 4 2 2 5" xfId="2843" xr:uid="{00000000-0005-0000-0000-0000210B0000}"/>
    <cellStyle name="SAPBEXaggItem 4 2 2 6" xfId="2844" xr:uid="{00000000-0005-0000-0000-0000220B0000}"/>
    <cellStyle name="SAPBEXaggItem 4 2 2 7" xfId="2845" xr:uid="{00000000-0005-0000-0000-0000230B0000}"/>
    <cellStyle name="SAPBEXaggItem 4 3" xfId="2846" xr:uid="{00000000-0005-0000-0000-0000240B0000}"/>
    <cellStyle name="SAPBEXaggItem 4 3 2" xfId="2847" xr:uid="{00000000-0005-0000-0000-0000250B0000}"/>
    <cellStyle name="SAPBEXaggItem 4 3 2 2" xfId="2848" xr:uid="{00000000-0005-0000-0000-0000260B0000}"/>
    <cellStyle name="SAPBEXaggItem 4 3 2 3" xfId="2849" xr:uid="{00000000-0005-0000-0000-0000270B0000}"/>
    <cellStyle name="SAPBEXaggItem 4 3 2 4" xfId="2850" xr:uid="{00000000-0005-0000-0000-0000280B0000}"/>
    <cellStyle name="SAPBEXaggItem 4 3 2 5" xfId="2851" xr:uid="{00000000-0005-0000-0000-0000290B0000}"/>
    <cellStyle name="SAPBEXaggItem 4 3 2 6" xfId="2852" xr:uid="{00000000-0005-0000-0000-00002A0B0000}"/>
    <cellStyle name="SAPBEXaggItem 4 3 2 7" xfId="2853" xr:uid="{00000000-0005-0000-0000-00002B0B0000}"/>
    <cellStyle name="SAPBEXaggItem 4 4" xfId="2854" xr:uid="{00000000-0005-0000-0000-00002C0B0000}"/>
    <cellStyle name="SAPBEXaggItem 4 4 2" xfId="2855" xr:uid="{00000000-0005-0000-0000-00002D0B0000}"/>
    <cellStyle name="SAPBEXaggItem 4 4 2 2" xfId="2856" xr:uid="{00000000-0005-0000-0000-00002E0B0000}"/>
    <cellStyle name="SAPBEXaggItem 4 4 2 3" xfId="2857" xr:uid="{00000000-0005-0000-0000-00002F0B0000}"/>
    <cellStyle name="SAPBEXaggItem 4 4 2 4" xfId="2858" xr:uid="{00000000-0005-0000-0000-0000300B0000}"/>
    <cellStyle name="SAPBEXaggItem 4 4 2 5" xfId="2859" xr:uid="{00000000-0005-0000-0000-0000310B0000}"/>
    <cellStyle name="SAPBEXaggItem 4 4 2 6" xfId="2860" xr:uid="{00000000-0005-0000-0000-0000320B0000}"/>
    <cellStyle name="SAPBEXaggItem 4 4 2 7" xfId="2861" xr:uid="{00000000-0005-0000-0000-0000330B0000}"/>
    <cellStyle name="SAPBEXaggItem 4 5" xfId="2862" xr:uid="{00000000-0005-0000-0000-0000340B0000}"/>
    <cellStyle name="SAPBEXaggItem 4 5 2" xfId="2863" xr:uid="{00000000-0005-0000-0000-0000350B0000}"/>
    <cellStyle name="SAPBEXaggItem 4 5 3" xfId="2864" xr:uid="{00000000-0005-0000-0000-0000360B0000}"/>
    <cellStyle name="SAPBEXaggItem 4 5 4" xfId="2865" xr:uid="{00000000-0005-0000-0000-0000370B0000}"/>
    <cellStyle name="SAPBEXaggItem 4 5 5" xfId="2866" xr:uid="{00000000-0005-0000-0000-0000380B0000}"/>
    <cellStyle name="SAPBEXaggItem 4 5 6" xfId="2867" xr:uid="{00000000-0005-0000-0000-0000390B0000}"/>
    <cellStyle name="SAPBEXaggItem 4 5 7" xfId="2868" xr:uid="{00000000-0005-0000-0000-00003A0B0000}"/>
    <cellStyle name="SAPBEXaggItem 5" xfId="2869" xr:uid="{00000000-0005-0000-0000-00003B0B0000}"/>
    <cellStyle name="SAPBEXaggItem 5 2" xfId="2870" xr:uid="{00000000-0005-0000-0000-00003C0B0000}"/>
    <cellStyle name="SAPBEXaggItem 5 2 2" xfId="2871" xr:uid="{00000000-0005-0000-0000-00003D0B0000}"/>
    <cellStyle name="SAPBEXaggItem 5 2 2 2" xfId="2872" xr:uid="{00000000-0005-0000-0000-00003E0B0000}"/>
    <cellStyle name="SAPBEXaggItem 5 2 2 3" xfId="2873" xr:uid="{00000000-0005-0000-0000-00003F0B0000}"/>
    <cellStyle name="SAPBEXaggItem 5 2 2 4" xfId="2874" xr:uid="{00000000-0005-0000-0000-0000400B0000}"/>
    <cellStyle name="SAPBEXaggItem 5 2 2 5" xfId="2875" xr:uid="{00000000-0005-0000-0000-0000410B0000}"/>
    <cellStyle name="SAPBEXaggItem 5 2 2 6" xfId="2876" xr:uid="{00000000-0005-0000-0000-0000420B0000}"/>
    <cellStyle name="SAPBEXaggItem 5 2 2 7" xfId="2877" xr:uid="{00000000-0005-0000-0000-0000430B0000}"/>
    <cellStyle name="SAPBEXaggItem 5 3" xfId="2878" xr:uid="{00000000-0005-0000-0000-0000440B0000}"/>
    <cellStyle name="SAPBEXaggItem 5 3 2" xfId="2879" xr:uid="{00000000-0005-0000-0000-0000450B0000}"/>
    <cellStyle name="SAPBEXaggItem 5 3 2 2" xfId="2880" xr:uid="{00000000-0005-0000-0000-0000460B0000}"/>
    <cellStyle name="SAPBEXaggItem 5 3 2 3" xfId="2881" xr:uid="{00000000-0005-0000-0000-0000470B0000}"/>
    <cellStyle name="SAPBEXaggItem 5 3 2 4" xfId="2882" xr:uid="{00000000-0005-0000-0000-0000480B0000}"/>
    <cellStyle name="SAPBEXaggItem 5 3 2 5" xfId="2883" xr:uid="{00000000-0005-0000-0000-0000490B0000}"/>
    <cellStyle name="SAPBEXaggItem 5 3 2 6" xfId="2884" xr:uid="{00000000-0005-0000-0000-00004A0B0000}"/>
    <cellStyle name="SAPBEXaggItem 5 3 2 7" xfId="2885" xr:uid="{00000000-0005-0000-0000-00004B0B0000}"/>
    <cellStyle name="SAPBEXaggItem 5 4" xfId="2886" xr:uid="{00000000-0005-0000-0000-00004C0B0000}"/>
    <cellStyle name="SAPBEXaggItem 5 4 2" xfId="2887" xr:uid="{00000000-0005-0000-0000-00004D0B0000}"/>
    <cellStyle name="SAPBEXaggItem 5 4 2 2" xfId="2888" xr:uid="{00000000-0005-0000-0000-00004E0B0000}"/>
    <cellStyle name="SAPBEXaggItem 5 4 2 3" xfId="2889" xr:uid="{00000000-0005-0000-0000-00004F0B0000}"/>
    <cellStyle name="SAPBEXaggItem 5 4 2 4" xfId="2890" xr:uid="{00000000-0005-0000-0000-0000500B0000}"/>
    <cellStyle name="SAPBEXaggItem 5 4 2 5" xfId="2891" xr:uid="{00000000-0005-0000-0000-0000510B0000}"/>
    <cellStyle name="SAPBEXaggItem 5 4 2 6" xfId="2892" xr:uid="{00000000-0005-0000-0000-0000520B0000}"/>
    <cellStyle name="SAPBEXaggItem 5 4 2 7" xfId="2893" xr:uid="{00000000-0005-0000-0000-0000530B0000}"/>
    <cellStyle name="SAPBEXaggItem 5 5" xfId="2894" xr:uid="{00000000-0005-0000-0000-0000540B0000}"/>
    <cellStyle name="SAPBEXaggItem 5 5 2" xfId="2895" xr:uid="{00000000-0005-0000-0000-0000550B0000}"/>
    <cellStyle name="SAPBEXaggItem 5 5 3" xfId="2896" xr:uid="{00000000-0005-0000-0000-0000560B0000}"/>
    <cellStyle name="SAPBEXaggItem 5 5 4" xfId="2897" xr:uid="{00000000-0005-0000-0000-0000570B0000}"/>
    <cellStyle name="SAPBEXaggItem 5 5 5" xfId="2898" xr:uid="{00000000-0005-0000-0000-0000580B0000}"/>
    <cellStyle name="SAPBEXaggItem 5 5 6" xfId="2899" xr:uid="{00000000-0005-0000-0000-0000590B0000}"/>
    <cellStyle name="SAPBEXaggItem 5 5 7" xfId="2900" xr:uid="{00000000-0005-0000-0000-00005A0B0000}"/>
    <cellStyle name="SAPBEXaggItem 6" xfId="2901" xr:uid="{00000000-0005-0000-0000-00005B0B0000}"/>
    <cellStyle name="SAPBEXaggItem 6 2" xfId="2902" xr:uid="{00000000-0005-0000-0000-00005C0B0000}"/>
    <cellStyle name="SAPBEXaggItem 6 2 2" xfId="2903" xr:uid="{00000000-0005-0000-0000-00005D0B0000}"/>
    <cellStyle name="SAPBEXaggItem 6 2 2 2" xfId="2904" xr:uid="{00000000-0005-0000-0000-00005E0B0000}"/>
    <cellStyle name="SAPBEXaggItem 6 2 2 3" xfId="2905" xr:uid="{00000000-0005-0000-0000-00005F0B0000}"/>
    <cellStyle name="SAPBEXaggItem 6 2 2 4" xfId="2906" xr:uid="{00000000-0005-0000-0000-0000600B0000}"/>
    <cellStyle name="SAPBEXaggItem 6 2 2 5" xfId="2907" xr:uid="{00000000-0005-0000-0000-0000610B0000}"/>
    <cellStyle name="SAPBEXaggItem 6 2 2 6" xfId="2908" xr:uid="{00000000-0005-0000-0000-0000620B0000}"/>
    <cellStyle name="SAPBEXaggItem 6 2 2 7" xfId="2909" xr:uid="{00000000-0005-0000-0000-0000630B0000}"/>
    <cellStyle name="SAPBEXaggItem 6 3" xfId="2910" xr:uid="{00000000-0005-0000-0000-0000640B0000}"/>
    <cellStyle name="SAPBEXaggItem 6 3 2" xfId="2911" xr:uid="{00000000-0005-0000-0000-0000650B0000}"/>
    <cellStyle name="SAPBEXaggItem 6 3 2 2" xfId="2912" xr:uid="{00000000-0005-0000-0000-0000660B0000}"/>
    <cellStyle name="SAPBEXaggItem 6 3 2 3" xfId="2913" xr:uid="{00000000-0005-0000-0000-0000670B0000}"/>
    <cellStyle name="SAPBEXaggItem 6 3 2 4" xfId="2914" xr:uid="{00000000-0005-0000-0000-0000680B0000}"/>
    <cellStyle name="SAPBEXaggItem 6 3 2 5" xfId="2915" xr:uid="{00000000-0005-0000-0000-0000690B0000}"/>
    <cellStyle name="SAPBEXaggItem 6 3 2 6" xfId="2916" xr:uid="{00000000-0005-0000-0000-00006A0B0000}"/>
    <cellStyle name="SAPBEXaggItem 6 3 2 7" xfId="2917" xr:uid="{00000000-0005-0000-0000-00006B0B0000}"/>
    <cellStyle name="SAPBEXaggItem 6 4" xfId="2918" xr:uid="{00000000-0005-0000-0000-00006C0B0000}"/>
    <cellStyle name="SAPBEXaggItem 6 4 2" xfId="2919" xr:uid="{00000000-0005-0000-0000-00006D0B0000}"/>
    <cellStyle name="SAPBEXaggItem 6 4 2 2" xfId="2920" xr:uid="{00000000-0005-0000-0000-00006E0B0000}"/>
    <cellStyle name="SAPBEXaggItem 6 4 2 3" xfId="2921" xr:uid="{00000000-0005-0000-0000-00006F0B0000}"/>
    <cellStyle name="SAPBEXaggItem 6 4 2 4" xfId="2922" xr:uid="{00000000-0005-0000-0000-0000700B0000}"/>
    <cellStyle name="SAPBEXaggItem 6 4 2 5" xfId="2923" xr:uid="{00000000-0005-0000-0000-0000710B0000}"/>
    <cellStyle name="SAPBEXaggItem 6 4 2 6" xfId="2924" xr:uid="{00000000-0005-0000-0000-0000720B0000}"/>
    <cellStyle name="SAPBEXaggItem 6 4 2 7" xfId="2925" xr:uid="{00000000-0005-0000-0000-0000730B0000}"/>
    <cellStyle name="SAPBEXaggItem 6 5" xfId="2926" xr:uid="{00000000-0005-0000-0000-0000740B0000}"/>
    <cellStyle name="SAPBEXaggItem 6 5 2" xfId="2927" xr:uid="{00000000-0005-0000-0000-0000750B0000}"/>
    <cellStyle name="SAPBEXaggItem 6 5 3" xfId="2928" xr:uid="{00000000-0005-0000-0000-0000760B0000}"/>
    <cellStyle name="SAPBEXaggItem 6 5 4" xfId="2929" xr:uid="{00000000-0005-0000-0000-0000770B0000}"/>
    <cellStyle name="SAPBEXaggItem 6 5 5" xfId="2930" xr:uid="{00000000-0005-0000-0000-0000780B0000}"/>
    <cellStyle name="SAPBEXaggItem 6 5 6" xfId="2931" xr:uid="{00000000-0005-0000-0000-0000790B0000}"/>
    <cellStyle name="SAPBEXaggItem 6 5 7" xfId="2932" xr:uid="{00000000-0005-0000-0000-00007A0B0000}"/>
    <cellStyle name="SAPBEXaggItem 7" xfId="2933" xr:uid="{00000000-0005-0000-0000-00007B0B0000}"/>
    <cellStyle name="SAPBEXaggItem 7 2" xfId="2934" xr:uid="{00000000-0005-0000-0000-00007C0B0000}"/>
    <cellStyle name="SAPBEXaggItem 7 2 2" xfId="2935" xr:uid="{00000000-0005-0000-0000-00007D0B0000}"/>
    <cellStyle name="SAPBEXaggItem 7 2 2 2" xfId="2936" xr:uid="{00000000-0005-0000-0000-00007E0B0000}"/>
    <cellStyle name="SAPBEXaggItem 7 2 2 3" xfId="2937" xr:uid="{00000000-0005-0000-0000-00007F0B0000}"/>
    <cellStyle name="SAPBEXaggItem 7 2 2 4" xfId="2938" xr:uid="{00000000-0005-0000-0000-0000800B0000}"/>
    <cellStyle name="SAPBEXaggItem 7 2 2 5" xfId="2939" xr:uid="{00000000-0005-0000-0000-0000810B0000}"/>
    <cellStyle name="SAPBEXaggItem 7 2 2 6" xfId="2940" xr:uid="{00000000-0005-0000-0000-0000820B0000}"/>
    <cellStyle name="SAPBEXaggItem 7 2 2 7" xfId="2941" xr:uid="{00000000-0005-0000-0000-0000830B0000}"/>
    <cellStyle name="SAPBEXaggItem 7 3" xfId="2942" xr:uid="{00000000-0005-0000-0000-0000840B0000}"/>
    <cellStyle name="SAPBEXaggItem 7 3 2" xfId="2943" xr:uid="{00000000-0005-0000-0000-0000850B0000}"/>
    <cellStyle name="SAPBEXaggItem 7 3 2 2" xfId="2944" xr:uid="{00000000-0005-0000-0000-0000860B0000}"/>
    <cellStyle name="SAPBEXaggItem 7 3 2 3" xfId="2945" xr:uid="{00000000-0005-0000-0000-0000870B0000}"/>
    <cellStyle name="SAPBEXaggItem 7 3 2 4" xfId="2946" xr:uid="{00000000-0005-0000-0000-0000880B0000}"/>
    <cellStyle name="SAPBEXaggItem 7 3 2 5" xfId="2947" xr:uid="{00000000-0005-0000-0000-0000890B0000}"/>
    <cellStyle name="SAPBEXaggItem 7 3 2 6" xfId="2948" xr:uid="{00000000-0005-0000-0000-00008A0B0000}"/>
    <cellStyle name="SAPBEXaggItem 7 3 2 7" xfId="2949" xr:uid="{00000000-0005-0000-0000-00008B0B0000}"/>
    <cellStyle name="SAPBEXaggItem 7 4" xfId="2950" xr:uid="{00000000-0005-0000-0000-00008C0B0000}"/>
    <cellStyle name="SAPBEXaggItem 7 4 2" xfId="2951" xr:uid="{00000000-0005-0000-0000-00008D0B0000}"/>
    <cellStyle name="SAPBEXaggItem 7 4 2 2" xfId="2952" xr:uid="{00000000-0005-0000-0000-00008E0B0000}"/>
    <cellStyle name="SAPBEXaggItem 7 4 2 3" xfId="2953" xr:uid="{00000000-0005-0000-0000-00008F0B0000}"/>
    <cellStyle name="SAPBEXaggItem 7 4 2 4" xfId="2954" xr:uid="{00000000-0005-0000-0000-0000900B0000}"/>
    <cellStyle name="SAPBEXaggItem 7 4 2 5" xfId="2955" xr:uid="{00000000-0005-0000-0000-0000910B0000}"/>
    <cellStyle name="SAPBEXaggItem 7 4 2 6" xfId="2956" xr:uid="{00000000-0005-0000-0000-0000920B0000}"/>
    <cellStyle name="SAPBEXaggItem 7 4 2 7" xfId="2957" xr:uid="{00000000-0005-0000-0000-0000930B0000}"/>
    <cellStyle name="SAPBEXaggItem 7 5" xfId="2958" xr:uid="{00000000-0005-0000-0000-0000940B0000}"/>
    <cellStyle name="SAPBEXaggItem 7 5 2" xfId="2959" xr:uid="{00000000-0005-0000-0000-0000950B0000}"/>
    <cellStyle name="SAPBEXaggItem 7 5 3" xfId="2960" xr:uid="{00000000-0005-0000-0000-0000960B0000}"/>
    <cellStyle name="SAPBEXaggItem 7 5 4" xfId="2961" xr:uid="{00000000-0005-0000-0000-0000970B0000}"/>
    <cellStyle name="SAPBEXaggItem 7 5 5" xfId="2962" xr:uid="{00000000-0005-0000-0000-0000980B0000}"/>
    <cellStyle name="SAPBEXaggItem 7 5 6" xfId="2963" xr:uid="{00000000-0005-0000-0000-0000990B0000}"/>
    <cellStyle name="SAPBEXaggItem 7 5 7" xfId="2964" xr:uid="{00000000-0005-0000-0000-00009A0B0000}"/>
    <cellStyle name="SAPBEXaggItem 8" xfId="2965" xr:uid="{00000000-0005-0000-0000-00009B0B0000}"/>
    <cellStyle name="SAPBEXaggItem 8 2" xfId="2966" xr:uid="{00000000-0005-0000-0000-00009C0B0000}"/>
    <cellStyle name="SAPBEXaggItem 8 2 2" xfId="2967" xr:uid="{00000000-0005-0000-0000-00009D0B0000}"/>
    <cellStyle name="SAPBEXaggItem 8 2 2 2" xfId="2968" xr:uid="{00000000-0005-0000-0000-00009E0B0000}"/>
    <cellStyle name="SAPBEXaggItem 8 2 2 3" xfId="2969" xr:uid="{00000000-0005-0000-0000-00009F0B0000}"/>
    <cellStyle name="SAPBEXaggItem 8 2 2 4" xfId="2970" xr:uid="{00000000-0005-0000-0000-0000A00B0000}"/>
    <cellStyle name="SAPBEXaggItem 8 2 2 5" xfId="2971" xr:uid="{00000000-0005-0000-0000-0000A10B0000}"/>
    <cellStyle name="SAPBEXaggItem 8 2 2 6" xfId="2972" xr:uid="{00000000-0005-0000-0000-0000A20B0000}"/>
    <cellStyle name="SAPBEXaggItem 8 2 2 7" xfId="2973" xr:uid="{00000000-0005-0000-0000-0000A30B0000}"/>
    <cellStyle name="SAPBEXaggItem 8 3" xfId="2974" xr:uid="{00000000-0005-0000-0000-0000A40B0000}"/>
    <cellStyle name="SAPBEXaggItem 8 3 2" xfId="2975" xr:uid="{00000000-0005-0000-0000-0000A50B0000}"/>
    <cellStyle name="SAPBEXaggItem 8 3 2 2" xfId="2976" xr:uid="{00000000-0005-0000-0000-0000A60B0000}"/>
    <cellStyle name="SAPBEXaggItem 8 3 2 3" xfId="2977" xr:uid="{00000000-0005-0000-0000-0000A70B0000}"/>
    <cellStyle name="SAPBEXaggItem 8 3 2 4" xfId="2978" xr:uid="{00000000-0005-0000-0000-0000A80B0000}"/>
    <cellStyle name="SAPBEXaggItem 8 3 2 5" xfId="2979" xr:uid="{00000000-0005-0000-0000-0000A90B0000}"/>
    <cellStyle name="SAPBEXaggItem 8 3 2 6" xfId="2980" xr:uid="{00000000-0005-0000-0000-0000AA0B0000}"/>
    <cellStyle name="SAPBEXaggItem 8 3 2 7" xfId="2981" xr:uid="{00000000-0005-0000-0000-0000AB0B0000}"/>
    <cellStyle name="SAPBEXaggItem 8 4" xfId="2982" xr:uid="{00000000-0005-0000-0000-0000AC0B0000}"/>
    <cellStyle name="SAPBEXaggItem 8 4 2" xfId="2983" xr:uid="{00000000-0005-0000-0000-0000AD0B0000}"/>
    <cellStyle name="SAPBEXaggItem 8 4 2 2" xfId="2984" xr:uid="{00000000-0005-0000-0000-0000AE0B0000}"/>
    <cellStyle name="SAPBEXaggItem 8 4 2 3" xfId="2985" xr:uid="{00000000-0005-0000-0000-0000AF0B0000}"/>
    <cellStyle name="SAPBEXaggItem 8 4 2 4" xfId="2986" xr:uid="{00000000-0005-0000-0000-0000B00B0000}"/>
    <cellStyle name="SAPBEXaggItem 8 4 2 5" xfId="2987" xr:uid="{00000000-0005-0000-0000-0000B10B0000}"/>
    <cellStyle name="SAPBEXaggItem 8 4 2 6" xfId="2988" xr:uid="{00000000-0005-0000-0000-0000B20B0000}"/>
    <cellStyle name="SAPBEXaggItem 8 4 2 7" xfId="2989" xr:uid="{00000000-0005-0000-0000-0000B30B0000}"/>
    <cellStyle name="SAPBEXaggItem 8 5" xfId="2990" xr:uid="{00000000-0005-0000-0000-0000B40B0000}"/>
    <cellStyle name="SAPBEXaggItem 8 5 2" xfId="2991" xr:uid="{00000000-0005-0000-0000-0000B50B0000}"/>
    <cellStyle name="SAPBEXaggItem 8 5 3" xfId="2992" xr:uid="{00000000-0005-0000-0000-0000B60B0000}"/>
    <cellStyle name="SAPBEXaggItem 8 5 4" xfId="2993" xr:uid="{00000000-0005-0000-0000-0000B70B0000}"/>
    <cellStyle name="SAPBEXaggItem 8 5 5" xfId="2994" xr:uid="{00000000-0005-0000-0000-0000B80B0000}"/>
    <cellStyle name="SAPBEXaggItem 8 5 6" xfId="2995" xr:uid="{00000000-0005-0000-0000-0000B90B0000}"/>
    <cellStyle name="SAPBEXaggItem 8 5 7" xfId="2996" xr:uid="{00000000-0005-0000-0000-0000BA0B0000}"/>
    <cellStyle name="SAPBEXaggItem 9" xfId="2997" xr:uid="{00000000-0005-0000-0000-0000BB0B0000}"/>
    <cellStyle name="SAPBEXaggItem 9 2" xfId="2998" xr:uid="{00000000-0005-0000-0000-0000BC0B0000}"/>
    <cellStyle name="SAPBEXaggItem 9 2 2" xfId="2999" xr:uid="{00000000-0005-0000-0000-0000BD0B0000}"/>
    <cellStyle name="SAPBEXaggItem 9 2 2 2" xfId="3000" xr:uid="{00000000-0005-0000-0000-0000BE0B0000}"/>
    <cellStyle name="SAPBEXaggItem 9 2 2 3" xfId="3001" xr:uid="{00000000-0005-0000-0000-0000BF0B0000}"/>
    <cellStyle name="SAPBEXaggItem 9 2 2 4" xfId="3002" xr:uid="{00000000-0005-0000-0000-0000C00B0000}"/>
    <cellStyle name="SAPBEXaggItem 9 2 2 5" xfId="3003" xr:uid="{00000000-0005-0000-0000-0000C10B0000}"/>
    <cellStyle name="SAPBEXaggItem 9 2 2 6" xfId="3004" xr:uid="{00000000-0005-0000-0000-0000C20B0000}"/>
    <cellStyle name="SAPBEXaggItem 9 2 2 7" xfId="3005" xr:uid="{00000000-0005-0000-0000-0000C30B0000}"/>
    <cellStyle name="SAPBEXaggItem 9 3" xfId="3006" xr:uid="{00000000-0005-0000-0000-0000C40B0000}"/>
    <cellStyle name="SAPBEXaggItem 9 3 2" xfId="3007" xr:uid="{00000000-0005-0000-0000-0000C50B0000}"/>
    <cellStyle name="SAPBEXaggItem 9 3 2 2" xfId="3008" xr:uid="{00000000-0005-0000-0000-0000C60B0000}"/>
    <cellStyle name="SAPBEXaggItem 9 3 2 3" xfId="3009" xr:uid="{00000000-0005-0000-0000-0000C70B0000}"/>
    <cellStyle name="SAPBEXaggItem 9 3 2 4" xfId="3010" xr:uid="{00000000-0005-0000-0000-0000C80B0000}"/>
    <cellStyle name="SAPBEXaggItem 9 3 2 5" xfId="3011" xr:uid="{00000000-0005-0000-0000-0000C90B0000}"/>
    <cellStyle name="SAPBEXaggItem 9 3 2 6" xfId="3012" xr:uid="{00000000-0005-0000-0000-0000CA0B0000}"/>
    <cellStyle name="SAPBEXaggItem 9 3 2 7" xfId="3013" xr:uid="{00000000-0005-0000-0000-0000CB0B0000}"/>
    <cellStyle name="SAPBEXaggItem 9 4" xfId="3014" xr:uid="{00000000-0005-0000-0000-0000CC0B0000}"/>
    <cellStyle name="SAPBEXaggItem 9 4 2" xfId="3015" xr:uid="{00000000-0005-0000-0000-0000CD0B0000}"/>
    <cellStyle name="SAPBEXaggItem 9 4 2 2" xfId="3016" xr:uid="{00000000-0005-0000-0000-0000CE0B0000}"/>
    <cellStyle name="SAPBEXaggItem 9 4 2 3" xfId="3017" xr:uid="{00000000-0005-0000-0000-0000CF0B0000}"/>
    <cellStyle name="SAPBEXaggItem 9 4 2 4" xfId="3018" xr:uid="{00000000-0005-0000-0000-0000D00B0000}"/>
    <cellStyle name="SAPBEXaggItem 9 4 2 5" xfId="3019" xr:uid="{00000000-0005-0000-0000-0000D10B0000}"/>
    <cellStyle name="SAPBEXaggItem 9 4 2 6" xfId="3020" xr:uid="{00000000-0005-0000-0000-0000D20B0000}"/>
    <cellStyle name="SAPBEXaggItem 9 4 2 7" xfId="3021" xr:uid="{00000000-0005-0000-0000-0000D30B0000}"/>
    <cellStyle name="SAPBEXaggItem 9 5" xfId="3022" xr:uid="{00000000-0005-0000-0000-0000D40B0000}"/>
    <cellStyle name="SAPBEXaggItem 9 5 2" xfId="3023" xr:uid="{00000000-0005-0000-0000-0000D50B0000}"/>
    <cellStyle name="SAPBEXaggItem 9 5 3" xfId="3024" xr:uid="{00000000-0005-0000-0000-0000D60B0000}"/>
    <cellStyle name="SAPBEXaggItem 9 5 4" xfId="3025" xr:uid="{00000000-0005-0000-0000-0000D70B0000}"/>
    <cellStyle name="SAPBEXaggItem 9 5 5" xfId="3026" xr:uid="{00000000-0005-0000-0000-0000D80B0000}"/>
    <cellStyle name="SAPBEXaggItem 9 5 6" xfId="3027" xr:uid="{00000000-0005-0000-0000-0000D90B0000}"/>
    <cellStyle name="SAPBEXaggItem 9 5 7" xfId="3028" xr:uid="{00000000-0005-0000-0000-0000DA0B0000}"/>
    <cellStyle name="SAPBEXaggItemX" xfId="3029" xr:uid="{00000000-0005-0000-0000-0000DB0B0000}"/>
    <cellStyle name="SAPBEXaggItemX 2" xfId="3030" xr:uid="{00000000-0005-0000-0000-0000DC0B0000}"/>
    <cellStyle name="SAPBEXaggItemX 2 2" xfId="3031" xr:uid="{00000000-0005-0000-0000-0000DD0B0000}"/>
    <cellStyle name="SAPBEXaggItemX 2 3" xfId="3032" xr:uid="{00000000-0005-0000-0000-0000DE0B0000}"/>
    <cellStyle name="SAPBEXaggItemX 2 4" xfId="3033" xr:uid="{00000000-0005-0000-0000-0000DF0B0000}"/>
    <cellStyle name="SAPBEXaggItemX 2 5" xfId="3034" xr:uid="{00000000-0005-0000-0000-0000E00B0000}"/>
    <cellStyle name="SAPBEXaggItemX 2 6" xfId="3035" xr:uid="{00000000-0005-0000-0000-0000E10B0000}"/>
    <cellStyle name="SAPBEXaggItemX 2 7" xfId="3036" xr:uid="{00000000-0005-0000-0000-0000E20B0000}"/>
    <cellStyle name="SAPBEXchaText" xfId="3037" xr:uid="{00000000-0005-0000-0000-0000E30B0000}"/>
    <cellStyle name="SAPBEXexcBad7" xfId="3038" xr:uid="{00000000-0005-0000-0000-0000E40B0000}"/>
    <cellStyle name="SAPBEXexcBad7 2" xfId="3039" xr:uid="{00000000-0005-0000-0000-0000E50B0000}"/>
    <cellStyle name="SAPBEXexcBad7 2 2" xfId="3040" xr:uid="{00000000-0005-0000-0000-0000E60B0000}"/>
    <cellStyle name="SAPBEXexcBad7 2 3" xfId="3041" xr:uid="{00000000-0005-0000-0000-0000E70B0000}"/>
    <cellStyle name="SAPBEXexcBad7 2 4" xfId="3042" xr:uid="{00000000-0005-0000-0000-0000E80B0000}"/>
    <cellStyle name="SAPBEXexcBad7 2 5" xfId="3043" xr:uid="{00000000-0005-0000-0000-0000E90B0000}"/>
    <cellStyle name="SAPBEXexcBad7 2 6" xfId="3044" xr:uid="{00000000-0005-0000-0000-0000EA0B0000}"/>
    <cellStyle name="SAPBEXexcBad7 2 7" xfId="3045" xr:uid="{00000000-0005-0000-0000-0000EB0B0000}"/>
    <cellStyle name="SAPBEXexcBad8" xfId="3046" xr:uid="{00000000-0005-0000-0000-0000EC0B0000}"/>
    <cellStyle name="SAPBEXexcBad8 2" xfId="3047" xr:uid="{00000000-0005-0000-0000-0000ED0B0000}"/>
    <cellStyle name="SAPBEXexcBad8 2 2" xfId="3048" xr:uid="{00000000-0005-0000-0000-0000EE0B0000}"/>
    <cellStyle name="SAPBEXexcBad8 2 3" xfId="3049" xr:uid="{00000000-0005-0000-0000-0000EF0B0000}"/>
    <cellStyle name="SAPBEXexcBad8 2 4" xfId="3050" xr:uid="{00000000-0005-0000-0000-0000F00B0000}"/>
    <cellStyle name="SAPBEXexcBad8 2 5" xfId="3051" xr:uid="{00000000-0005-0000-0000-0000F10B0000}"/>
    <cellStyle name="SAPBEXexcBad8 2 6" xfId="3052" xr:uid="{00000000-0005-0000-0000-0000F20B0000}"/>
    <cellStyle name="SAPBEXexcBad8 2 7" xfId="3053" xr:uid="{00000000-0005-0000-0000-0000F30B0000}"/>
    <cellStyle name="SAPBEXexcBad9" xfId="3054" xr:uid="{00000000-0005-0000-0000-0000F40B0000}"/>
    <cellStyle name="SAPBEXexcBad9 2" xfId="3055" xr:uid="{00000000-0005-0000-0000-0000F50B0000}"/>
    <cellStyle name="SAPBEXexcBad9 2 2" xfId="3056" xr:uid="{00000000-0005-0000-0000-0000F60B0000}"/>
    <cellStyle name="SAPBEXexcBad9 2 3" xfId="3057" xr:uid="{00000000-0005-0000-0000-0000F70B0000}"/>
    <cellStyle name="SAPBEXexcBad9 2 4" xfId="3058" xr:uid="{00000000-0005-0000-0000-0000F80B0000}"/>
    <cellStyle name="SAPBEXexcBad9 2 5" xfId="3059" xr:uid="{00000000-0005-0000-0000-0000F90B0000}"/>
    <cellStyle name="SAPBEXexcBad9 2 6" xfId="3060" xr:uid="{00000000-0005-0000-0000-0000FA0B0000}"/>
    <cellStyle name="SAPBEXexcBad9 2 7" xfId="3061" xr:uid="{00000000-0005-0000-0000-0000FB0B0000}"/>
    <cellStyle name="SAPBEXexcCritical4" xfId="3062" xr:uid="{00000000-0005-0000-0000-0000FC0B0000}"/>
    <cellStyle name="SAPBEXexcCritical4 2" xfId="3063" xr:uid="{00000000-0005-0000-0000-0000FD0B0000}"/>
    <cellStyle name="SAPBEXexcCritical4 2 2" xfId="3064" xr:uid="{00000000-0005-0000-0000-0000FE0B0000}"/>
    <cellStyle name="SAPBEXexcCritical4 2 3" xfId="3065" xr:uid="{00000000-0005-0000-0000-0000FF0B0000}"/>
    <cellStyle name="SAPBEXexcCritical4 2 4" xfId="3066" xr:uid="{00000000-0005-0000-0000-0000000C0000}"/>
    <cellStyle name="SAPBEXexcCritical4 2 5" xfId="3067" xr:uid="{00000000-0005-0000-0000-0000010C0000}"/>
    <cellStyle name="SAPBEXexcCritical4 2 6" xfId="3068" xr:uid="{00000000-0005-0000-0000-0000020C0000}"/>
    <cellStyle name="SAPBEXexcCritical4 2 7" xfId="3069" xr:uid="{00000000-0005-0000-0000-0000030C0000}"/>
    <cellStyle name="SAPBEXexcCritical5" xfId="3070" xr:uid="{00000000-0005-0000-0000-0000040C0000}"/>
    <cellStyle name="SAPBEXexcCritical5 2" xfId="3071" xr:uid="{00000000-0005-0000-0000-0000050C0000}"/>
    <cellStyle name="SAPBEXexcCritical5 2 2" xfId="3072" xr:uid="{00000000-0005-0000-0000-0000060C0000}"/>
    <cellStyle name="SAPBEXexcCritical5 2 3" xfId="3073" xr:uid="{00000000-0005-0000-0000-0000070C0000}"/>
    <cellStyle name="SAPBEXexcCritical5 2 4" xfId="3074" xr:uid="{00000000-0005-0000-0000-0000080C0000}"/>
    <cellStyle name="SAPBEXexcCritical5 2 5" xfId="3075" xr:uid="{00000000-0005-0000-0000-0000090C0000}"/>
    <cellStyle name="SAPBEXexcCritical5 2 6" xfId="3076" xr:uid="{00000000-0005-0000-0000-00000A0C0000}"/>
    <cellStyle name="SAPBEXexcCritical5 2 7" xfId="3077" xr:uid="{00000000-0005-0000-0000-00000B0C0000}"/>
    <cellStyle name="SAPBEXexcCritical6" xfId="3078" xr:uid="{00000000-0005-0000-0000-00000C0C0000}"/>
    <cellStyle name="SAPBEXexcCritical6 2" xfId="3079" xr:uid="{00000000-0005-0000-0000-00000D0C0000}"/>
    <cellStyle name="SAPBEXexcCritical6 2 2" xfId="3080" xr:uid="{00000000-0005-0000-0000-00000E0C0000}"/>
    <cellStyle name="SAPBEXexcCritical6 2 3" xfId="3081" xr:uid="{00000000-0005-0000-0000-00000F0C0000}"/>
    <cellStyle name="SAPBEXexcCritical6 2 4" xfId="3082" xr:uid="{00000000-0005-0000-0000-0000100C0000}"/>
    <cellStyle name="SAPBEXexcCritical6 2 5" xfId="3083" xr:uid="{00000000-0005-0000-0000-0000110C0000}"/>
    <cellStyle name="SAPBEXexcCritical6 2 6" xfId="3084" xr:uid="{00000000-0005-0000-0000-0000120C0000}"/>
    <cellStyle name="SAPBEXexcCritical6 2 7" xfId="3085" xr:uid="{00000000-0005-0000-0000-0000130C0000}"/>
    <cellStyle name="SAPBEXexcGood1" xfId="3086" xr:uid="{00000000-0005-0000-0000-0000140C0000}"/>
    <cellStyle name="SAPBEXexcGood1 2" xfId="3087" xr:uid="{00000000-0005-0000-0000-0000150C0000}"/>
    <cellStyle name="SAPBEXexcGood1 2 2" xfId="3088" xr:uid="{00000000-0005-0000-0000-0000160C0000}"/>
    <cellStyle name="SAPBEXexcGood1 2 3" xfId="3089" xr:uid="{00000000-0005-0000-0000-0000170C0000}"/>
    <cellStyle name="SAPBEXexcGood1 2 4" xfId="3090" xr:uid="{00000000-0005-0000-0000-0000180C0000}"/>
    <cellStyle name="SAPBEXexcGood1 2 5" xfId="3091" xr:uid="{00000000-0005-0000-0000-0000190C0000}"/>
    <cellStyle name="SAPBEXexcGood1 2 6" xfId="3092" xr:uid="{00000000-0005-0000-0000-00001A0C0000}"/>
    <cellStyle name="SAPBEXexcGood1 2 7" xfId="3093" xr:uid="{00000000-0005-0000-0000-00001B0C0000}"/>
    <cellStyle name="SAPBEXexcGood2" xfId="3094" xr:uid="{00000000-0005-0000-0000-00001C0C0000}"/>
    <cellStyle name="SAPBEXexcGood2 2" xfId="3095" xr:uid="{00000000-0005-0000-0000-00001D0C0000}"/>
    <cellStyle name="SAPBEXexcGood2 2 2" xfId="3096" xr:uid="{00000000-0005-0000-0000-00001E0C0000}"/>
    <cellStyle name="SAPBEXexcGood2 2 3" xfId="3097" xr:uid="{00000000-0005-0000-0000-00001F0C0000}"/>
    <cellStyle name="SAPBEXexcGood2 2 4" xfId="3098" xr:uid="{00000000-0005-0000-0000-0000200C0000}"/>
    <cellStyle name="SAPBEXexcGood2 2 5" xfId="3099" xr:uid="{00000000-0005-0000-0000-0000210C0000}"/>
    <cellStyle name="SAPBEXexcGood2 2 6" xfId="3100" xr:uid="{00000000-0005-0000-0000-0000220C0000}"/>
    <cellStyle name="SAPBEXexcGood2 2 7" xfId="3101" xr:uid="{00000000-0005-0000-0000-0000230C0000}"/>
    <cellStyle name="SAPBEXexcGood3" xfId="3102" xr:uid="{00000000-0005-0000-0000-0000240C0000}"/>
    <cellStyle name="SAPBEXexcGood3 2" xfId="3103" xr:uid="{00000000-0005-0000-0000-0000250C0000}"/>
    <cellStyle name="SAPBEXexcGood3 2 2" xfId="3104" xr:uid="{00000000-0005-0000-0000-0000260C0000}"/>
    <cellStyle name="SAPBEXexcGood3 2 3" xfId="3105" xr:uid="{00000000-0005-0000-0000-0000270C0000}"/>
    <cellStyle name="SAPBEXexcGood3 2 4" xfId="3106" xr:uid="{00000000-0005-0000-0000-0000280C0000}"/>
    <cellStyle name="SAPBEXexcGood3 2 5" xfId="3107" xr:uid="{00000000-0005-0000-0000-0000290C0000}"/>
    <cellStyle name="SAPBEXexcGood3 2 6" xfId="3108" xr:uid="{00000000-0005-0000-0000-00002A0C0000}"/>
    <cellStyle name="SAPBEXexcGood3 2 7" xfId="3109" xr:uid="{00000000-0005-0000-0000-00002B0C0000}"/>
    <cellStyle name="SAPBEXfilterDrill" xfId="3110" xr:uid="{00000000-0005-0000-0000-00002C0C0000}"/>
    <cellStyle name="SAPBEXfilterDrill 10" xfId="3111" xr:uid="{00000000-0005-0000-0000-00002D0C0000}"/>
    <cellStyle name="SAPBEXfilterDrill 11" xfId="3112" xr:uid="{00000000-0005-0000-0000-00002E0C0000}"/>
    <cellStyle name="SAPBEXfilterDrill 12" xfId="3113" xr:uid="{00000000-0005-0000-0000-00002F0C0000}"/>
    <cellStyle name="SAPBEXfilterDrill 13" xfId="3114" xr:uid="{00000000-0005-0000-0000-0000300C0000}"/>
    <cellStyle name="SAPBEXfilterDrill 2" xfId="3115" xr:uid="{00000000-0005-0000-0000-0000310C0000}"/>
    <cellStyle name="SAPBEXfilterDrill 2 2" xfId="3116" xr:uid="{00000000-0005-0000-0000-0000320C0000}"/>
    <cellStyle name="SAPBEXfilterDrill 2 2 2" xfId="3117" xr:uid="{00000000-0005-0000-0000-0000330C0000}"/>
    <cellStyle name="SAPBEXfilterDrill 2 2 2 2" xfId="3118" xr:uid="{00000000-0005-0000-0000-0000340C0000}"/>
    <cellStyle name="SAPBEXfilterDrill 2 2 2 3" xfId="3119" xr:uid="{00000000-0005-0000-0000-0000350C0000}"/>
    <cellStyle name="SAPBEXfilterDrill 2 2 2 4" xfId="3120" xr:uid="{00000000-0005-0000-0000-0000360C0000}"/>
    <cellStyle name="SAPBEXfilterDrill 2 2 2 5" xfId="3121" xr:uid="{00000000-0005-0000-0000-0000370C0000}"/>
    <cellStyle name="SAPBEXfilterDrill 2 2 3" xfId="3122" xr:uid="{00000000-0005-0000-0000-0000380C0000}"/>
    <cellStyle name="SAPBEXfilterDrill 2 2 4" xfId="3123" xr:uid="{00000000-0005-0000-0000-0000390C0000}"/>
    <cellStyle name="SAPBEXfilterDrill 2 2 5" xfId="3124" xr:uid="{00000000-0005-0000-0000-00003A0C0000}"/>
    <cellStyle name="SAPBEXfilterDrill 2 2 6" xfId="3125" xr:uid="{00000000-0005-0000-0000-00003B0C0000}"/>
    <cellStyle name="SAPBEXfilterDrill 2 3" xfId="3126" xr:uid="{00000000-0005-0000-0000-00003C0C0000}"/>
    <cellStyle name="SAPBEXfilterDrill 2 3 2" xfId="3127" xr:uid="{00000000-0005-0000-0000-00003D0C0000}"/>
    <cellStyle name="SAPBEXfilterDrill 2 3 2 2" xfId="3128" xr:uid="{00000000-0005-0000-0000-00003E0C0000}"/>
    <cellStyle name="SAPBEXfilterDrill 2 3 2 3" xfId="3129" xr:uid="{00000000-0005-0000-0000-00003F0C0000}"/>
    <cellStyle name="SAPBEXfilterDrill 2 3 2 4" xfId="3130" xr:uid="{00000000-0005-0000-0000-0000400C0000}"/>
    <cellStyle name="SAPBEXfilterDrill 2 3 2 5" xfId="3131" xr:uid="{00000000-0005-0000-0000-0000410C0000}"/>
    <cellStyle name="SAPBEXfilterDrill 2 3 3" xfId="3132" xr:uid="{00000000-0005-0000-0000-0000420C0000}"/>
    <cellStyle name="SAPBEXfilterDrill 2 3 4" xfId="3133" xr:uid="{00000000-0005-0000-0000-0000430C0000}"/>
    <cellStyle name="SAPBEXfilterDrill 2 3 5" xfId="3134" xr:uid="{00000000-0005-0000-0000-0000440C0000}"/>
    <cellStyle name="SAPBEXfilterDrill 2 3 6" xfId="3135" xr:uid="{00000000-0005-0000-0000-0000450C0000}"/>
    <cellStyle name="SAPBEXfilterDrill 2 4" xfId="3136" xr:uid="{00000000-0005-0000-0000-0000460C0000}"/>
    <cellStyle name="SAPBEXfilterDrill 2 4 2" xfId="3137" xr:uid="{00000000-0005-0000-0000-0000470C0000}"/>
    <cellStyle name="SAPBEXfilterDrill 2 4 3" xfId="3138" xr:uid="{00000000-0005-0000-0000-0000480C0000}"/>
    <cellStyle name="SAPBEXfilterDrill 2 4 4" xfId="3139" xr:uid="{00000000-0005-0000-0000-0000490C0000}"/>
    <cellStyle name="SAPBEXfilterDrill 2 4 5" xfId="3140" xr:uid="{00000000-0005-0000-0000-00004A0C0000}"/>
    <cellStyle name="SAPBEXfilterDrill 2 5" xfId="3141" xr:uid="{00000000-0005-0000-0000-00004B0C0000}"/>
    <cellStyle name="SAPBEXfilterDrill 2 6" xfId="3142" xr:uid="{00000000-0005-0000-0000-00004C0C0000}"/>
    <cellStyle name="SAPBEXfilterDrill 2 7" xfId="3143" xr:uid="{00000000-0005-0000-0000-00004D0C0000}"/>
    <cellStyle name="SAPBEXfilterDrill 2 8" xfId="3144" xr:uid="{00000000-0005-0000-0000-00004E0C0000}"/>
    <cellStyle name="SAPBEXfilterDrill 3" xfId="3145" xr:uid="{00000000-0005-0000-0000-00004F0C0000}"/>
    <cellStyle name="SAPBEXfilterDrill 3 2" xfId="3146" xr:uid="{00000000-0005-0000-0000-0000500C0000}"/>
    <cellStyle name="SAPBEXfilterDrill 3 2 2" xfId="3147" xr:uid="{00000000-0005-0000-0000-0000510C0000}"/>
    <cellStyle name="SAPBEXfilterDrill 3 2 2 2" xfId="3148" xr:uid="{00000000-0005-0000-0000-0000520C0000}"/>
    <cellStyle name="SAPBEXfilterDrill 3 2 2 3" xfId="3149" xr:uid="{00000000-0005-0000-0000-0000530C0000}"/>
    <cellStyle name="SAPBEXfilterDrill 3 2 2 4" xfId="3150" xr:uid="{00000000-0005-0000-0000-0000540C0000}"/>
    <cellStyle name="SAPBEXfilterDrill 3 2 2 5" xfId="3151" xr:uid="{00000000-0005-0000-0000-0000550C0000}"/>
    <cellStyle name="SAPBEXfilterDrill 3 2 3" xfId="3152" xr:uid="{00000000-0005-0000-0000-0000560C0000}"/>
    <cellStyle name="SAPBEXfilterDrill 3 2 4" xfId="3153" xr:uid="{00000000-0005-0000-0000-0000570C0000}"/>
    <cellStyle name="SAPBEXfilterDrill 3 2 5" xfId="3154" xr:uid="{00000000-0005-0000-0000-0000580C0000}"/>
    <cellStyle name="SAPBEXfilterDrill 3 2 6" xfId="3155" xr:uid="{00000000-0005-0000-0000-0000590C0000}"/>
    <cellStyle name="SAPBEXfilterDrill 3 3" xfId="3156" xr:uid="{00000000-0005-0000-0000-00005A0C0000}"/>
    <cellStyle name="SAPBEXfilterDrill 3 3 2" xfId="3157" xr:uid="{00000000-0005-0000-0000-00005B0C0000}"/>
    <cellStyle name="SAPBEXfilterDrill 3 3 2 2" xfId="3158" xr:uid="{00000000-0005-0000-0000-00005C0C0000}"/>
    <cellStyle name="SAPBEXfilterDrill 3 3 2 3" xfId="3159" xr:uid="{00000000-0005-0000-0000-00005D0C0000}"/>
    <cellStyle name="SAPBEXfilterDrill 3 3 2 4" xfId="3160" xr:uid="{00000000-0005-0000-0000-00005E0C0000}"/>
    <cellStyle name="SAPBEXfilterDrill 3 3 2 5" xfId="3161" xr:uid="{00000000-0005-0000-0000-00005F0C0000}"/>
    <cellStyle name="SAPBEXfilterDrill 3 3 3" xfId="3162" xr:uid="{00000000-0005-0000-0000-0000600C0000}"/>
    <cellStyle name="SAPBEXfilterDrill 3 3 4" xfId="3163" xr:uid="{00000000-0005-0000-0000-0000610C0000}"/>
    <cellStyle name="SAPBEXfilterDrill 3 3 5" xfId="3164" xr:uid="{00000000-0005-0000-0000-0000620C0000}"/>
    <cellStyle name="SAPBEXfilterDrill 3 3 6" xfId="3165" xr:uid="{00000000-0005-0000-0000-0000630C0000}"/>
    <cellStyle name="SAPBEXfilterDrill 3 4" xfId="3166" xr:uid="{00000000-0005-0000-0000-0000640C0000}"/>
    <cellStyle name="SAPBEXfilterDrill 3 4 2" xfId="3167" xr:uid="{00000000-0005-0000-0000-0000650C0000}"/>
    <cellStyle name="SAPBEXfilterDrill 3 4 3" xfId="3168" xr:uid="{00000000-0005-0000-0000-0000660C0000}"/>
    <cellStyle name="SAPBEXfilterDrill 3 4 4" xfId="3169" xr:uid="{00000000-0005-0000-0000-0000670C0000}"/>
    <cellStyle name="SAPBEXfilterDrill 3 4 5" xfId="3170" xr:uid="{00000000-0005-0000-0000-0000680C0000}"/>
    <cellStyle name="SAPBEXfilterDrill 3 5" xfId="3171" xr:uid="{00000000-0005-0000-0000-0000690C0000}"/>
    <cellStyle name="SAPBEXfilterDrill 3 6" xfId="3172" xr:uid="{00000000-0005-0000-0000-00006A0C0000}"/>
    <cellStyle name="SAPBEXfilterDrill 3 7" xfId="3173" xr:uid="{00000000-0005-0000-0000-00006B0C0000}"/>
    <cellStyle name="SAPBEXfilterDrill 3 8" xfId="3174" xr:uid="{00000000-0005-0000-0000-00006C0C0000}"/>
    <cellStyle name="SAPBEXfilterDrill 4" xfId="3175" xr:uid="{00000000-0005-0000-0000-00006D0C0000}"/>
    <cellStyle name="SAPBEXfilterDrill 4 2" xfId="3176" xr:uid="{00000000-0005-0000-0000-00006E0C0000}"/>
    <cellStyle name="SAPBEXfilterDrill 4 2 2" xfId="3177" xr:uid="{00000000-0005-0000-0000-00006F0C0000}"/>
    <cellStyle name="SAPBEXfilterDrill 4 2 2 2" xfId="3178" xr:uid="{00000000-0005-0000-0000-0000700C0000}"/>
    <cellStyle name="SAPBEXfilterDrill 4 2 2 3" xfId="3179" xr:uid="{00000000-0005-0000-0000-0000710C0000}"/>
    <cellStyle name="SAPBEXfilterDrill 4 2 2 4" xfId="3180" xr:uid="{00000000-0005-0000-0000-0000720C0000}"/>
    <cellStyle name="SAPBEXfilterDrill 4 2 2 5" xfId="3181" xr:uid="{00000000-0005-0000-0000-0000730C0000}"/>
    <cellStyle name="SAPBEXfilterDrill 4 2 3" xfId="3182" xr:uid="{00000000-0005-0000-0000-0000740C0000}"/>
    <cellStyle name="SAPBEXfilterDrill 4 2 4" xfId="3183" xr:uid="{00000000-0005-0000-0000-0000750C0000}"/>
    <cellStyle name="SAPBEXfilterDrill 4 2 5" xfId="3184" xr:uid="{00000000-0005-0000-0000-0000760C0000}"/>
    <cellStyle name="SAPBEXfilterDrill 4 2 6" xfId="3185" xr:uid="{00000000-0005-0000-0000-0000770C0000}"/>
    <cellStyle name="SAPBEXfilterDrill 4 3" xfId="3186" xr:uid="{00000000-0005-0000-0000-0000780C0000}"/>
    <cellStyle name="SAPBEXfilterDrill 4 3 2" xfId="3187" xr:uid="{00000000-0005-0000-0000-0000790C0000}"/>
    <cellStyle name="SAPBEXfilterDrill 4 3 2 2" xfId="3188" xr:uid="{00000000-0005-0000-0000-00007A0C0000}"/>
    <cellStyle name="SAPBEXfilterDrill 4 3 2 3" xfId="3189" xr:uid="{00000000-0005-0000-0000-00007B0C0000}"/>
    <cellStyle name="SAPBEXfilterDrill 4 3 2 4" xfId="3190" xr:uid="{00000000-0005-0000-0000-00007C0C0000}"/>
    <cellStyle name="SAPBEXfilterDrill 4 3 2 5" xfId="3191" xr:uid="{00000000-0005-0000-0000-00007D0C0000}"/>
    <cellStyle name="SAPBEXfilterDrill 4 3 3" xfId="3192" xr:uid="{00000000-0005-0000-0000-00007E0C0000}"/>
    <cellStyle name="SAPBEXfilterDrill 4 3 4" xfId="3193" xr:uid="{00000000-0005-0000-0000-00007F0C0000}"/>
    <cellStyle name="SAPBEXfilterDrill 4 3 5" xfId="3194" xr:uid="{00000000-0005-0000-0000-0000800C0000}"/>
    <cellStyle name="SAPBEXfilterDrill 4 3 6" xfId="3195" xr:uid="{00000000-0005-0000-0000-0000810C0000}"/>
    <cellStyle name="SAPBEXfilterDrill 4 4" xfId="3196" xr:uid="{00000000-0005-0000-0000-0000820C0000}"/>
    <cellStyle name="SAPBEXfilterDrill 4 4 2" xfId="3197" xr:uid="{00000000-0005-0000-0000-0000830C0000}"/>
    <cellStyle name="SAPBEXfilterDrill 4 4 3" xfId="3198" xr:uid="{00000000-0005-0000-0000-0000840C0000}"/>
    <cellStyle name="SAPBEXfilterDrill 4 4 4" xfId="3199" xr:uid="{00000000-0005-0000-0000-0000850C0000}"/>
    <cellStyle name="SAPBEXfilterDrill 4 4 5" xfId="3200" xr:uid="{00000000-0005-0000-0000-0000860C0000}"/>
    <cellStyle name="SAPBEXfilterDrill 4 5" xfId="3201" xr:uid="{00000000-0005-0000-0000-0000870C0000}"/>
    <cellStyle name="SAPBEXfilterDrill 4 6" xfId="3202" xr:uid="{00000000-0005-0000-0000-0000880C0000}"/>
    <cellStyle name="SAPBEXfilterDrill 4 7" xfId="3203" xr:uid="{00000000-0005-0000-0000-0000890C0000}"/>
    <cellStyle name="SAPBEXfilterDrill 4 8" xfId="3204" xr:uid="{00000000-0005-0000-0000-00008A0C0000}"/>
    <cellStyle name="SAPBEXfilterDrill 5" xfId="3205" xr:uid="{00000000-0005-0000-0000-00008B0C0000}"/>
    <cellStyle name="SAPBEXfilterDrill 5 2" xfId="3206" xr:uid="{00000000-0005-0000-0000-00008C0C0000}"/>
    <cellStyle name="SAPBEXfilterDrill 5 2 2" xfId="3207" xr:uid="{00000000-0005-0000-0000-00008D0C0000}"/>
    <cellStyle name="SAPBEXfilterDrill 5 2 3" xfId="3208" xr:uid="{00000000-0005-0000-0000-00008E0C0000}"/>
    <cellStyle name="SAPBEXfilterDrill 5 2 4" xfId="3209" xr:uid="{00000000-0005-0000-0000-00008F0C0000}"/>
    <cellStyle name="SAPBEXfilterDrill 5 2 5" xfId="3210" xr:uid="{00000000-0005-0000-0000-0000900C0000}"/>
    <cellStyle name="SAPBEXfilterDrill 5 3" xfId="3211" xr:uid="{00000000-0005-0000-0000-0000910C0000}"/>
    <cellStyle name="SAPBEXfilterDrill 5 4" xfId="3212" xr:uid="{00000000-0005-0000-0000-0000920C0000}"/>
    <cellStyle name="SAPBEXfilterDrill 5 5" xfId="3213" xr:uid="{00000000-0005-0000-0000-0000930C0000}"/>
    <cellStyle name="SAPBEXfilterDrill 5 6" xfId="3214" xr:uid="{00000000-0005-0000-0000-0000940C0000}"/>
    <cellStyle name="SAPBEXfilterDrill 6" xfId="3215" xr:uid="{00000000-0005-0000-0000-0000950C0000}"/>
    <cellStyle name="SAPBEXfilterDrill 6 2" xfId="3216" xr:uid="{00000000-0005-0000-0000-0000960C0000}"/>
    <cellStyle name="SAPBEXfilterDrill 6 2 2" xfId="3217" xr:uid="{00000000-0005-0000-0000-0000970C0000}"/>
    <cellStyle name="SAPBEXfilterDrill 6 2 3" xfId="3218" xr:uid="{00000000-0005-0000-0000-0000980C0000}"/>
    <cellStyle name="SAPBEXfilterDrill 6 2 4" xfId="3219" xr:uid="{00000000-0005-0000-0000-0000990C0000}"/>
    <cellStyle name="SAPBEXfilterDrill 6 2 5" xfId="3220" xr:uid="{00000000-0005-0000-0000-00009A0C0000}"/>
    <cellStyle name="SAPBEXfilterDrill 6 3" xfId="3221" xr:uid="{00000000-0005-0000-0000-00009B0C0000}"/>
    <cellStyle name="SAPBEXfilterDrill 6 4" xfId="3222" xr:uid="{00000000-0005-0000-0000-00009C0C0000}"/>
    <cellStyle name="SAPBEXfilterDrill 6 5" xfId="3223" xr:uid="{00000000-0005-0000-0000-00009D0C0000}"/>
    <cellStyle name="SAPBEXfilterDrill 6 6" xfId="3224" xr:uid="{00000000-0005-0000-0000-00009E0C0000}"/>
    <cellStyle name="SAPBEXfilterDrill 7" xfId="3225" xr:uid="{00000000-0005-0000-0000-00009F0C0000}"/>
    <cellStyle name="SAPBEXfilterDrill 7 2" xfId="3226" xr:uid="{00000000-0005-0000-0000-0000A00C0000}"/>
    <cellStyle name="SAPBEXfilterDrill 7 3" xfId="3227" xr:uid="{00000000-0005-0000-0000-0000A10C0000}"/>
    <cellStyle name="SAPBEXfilterDrill 7 4" xfId="3228" xr:uid="{00000000-0005-0000-0000-0000A20C0000}"/>
    <cellStyle name="SAPBEXfilterDrill 7 5" xfId="3229" xr:uid="{00000000-0005-0000-0000-0000A30C0000}"/>
    <cellStyle name="SAPBEXfilterDrill 8" xfId="3230" xr:uid="{00000000-0005-0000-0000-0000A40C0000}"/>
    <cellStyle name="SAPBEXfilterDrill 9" xfId="3231" xr:uid="{00000000-0005-0000-0000-0000A50C0000}"/>
    <cellStyle name="SAPBEXfilterItem" xfId="3232" xr:uid="{00000000-0005-0000-0000-0000A60C0000}"/>
    <cellStyle name="SAPBEXfilterText" xfId="3233" xr:uid="{00000000-0005-0000-0000-0000A70C0000}"/>
    <cellStyle name="SAPBEXformats" xfId="3234" xr:uid="{00000000-0005-0000-0000-0000A80C0000}"/>
    <cellStyle name="SAPBEXformats 2" xfId="3235" xr:uid="{00000000-0005-0000-0000-0000A90C0000}"/>
    <cellStyle name="SAPBEXformats 2 2" xfId="3236" xr:uid="{00000000-0005-0000-0000-0000AA0C0000}"/>
    <cellStyle name="SAPBEXformats 2 3" xfId="3237" xr:uid="{00000000-0005-0000-0000-0000AB0C0000}"/>
    <cellStyle name="SAPBEXformats 2 4" xfId="3238" xr:uid="{00000000-0005-0000-0000-0000AC0C0000}"/>
    <cellStyle name="SAPBEXformats 2 5" xfId="3239" xr:uid="{00000000-0005-0000-0000-0000AD0C0000}"/>
    <cellStyle name="SAPBEXformats 2 6" xfId="3240" xr:uid="{00000000-0005-0000-0000-0000AE0C0000}"/>
    <cellStyle name="SAPBEXformats 2 7" xfId="3241" xr:uid="{00000000-0005-0000-0000-0000AF0C0000}"/>
    <cellStyle name="SAPBEXheaderItem" xfId="3242" xr:uid="{00000000-0005-0000-0000-0000B00C0000}"/>
    <cellStyle name="SAPBEXheaderText" xfId="3243" xr:uid="{00000000-0005-0000-0000-0000B10C0000}"/>
    <cellStyle name="SAPBEXHLevel0" xfId="3244" xr:uid="{00000000-0005-0000-0000-0000B20C0000}"/>
    <cellStyle name="SAPBEXHLevel0 2" xfId="3245" xr:uid="{00000000-0005-0000-0000-0000B30C0000}"/>
    <cellStyle name="SAPBEXHLevel0 2 2" xfId="3246" xr:uid="{00000000-0005-0000-0000-0000B40C0000}"/>
    <cellStyle name="SAPBEXHLevel0 2 3" xfId="3247" xr:uid="{00000000-0005-0000-0000-0000B50C0000}"/>
    <cellStyle name="SAPBEXHLevel0 2 4" xfId="3248" xr:uid="{00000000-0005-0000-0000-0000B60C0000}"/>
    <cellStyle name="SAPBEXHLevel0 2 5" xfId="3249" xr:uid="{00000000-0005-0000-0000-0000B70C0000}"/>
    <cellStyle name="SAPBEXHLevel0 2 6" xfId="3250" xr:uid="{00000000-0005-0000-0000-0000B80C0000}"/>
    <cellStyle name="SAPBEXHLevel0 2 7" xfId="3251" xr:uid="{00000000-0005-0000-0000-0000B90C0000}"/>
    <cellStyle name="SAPBEXHLevel0X" xfId="3252" xr:uid="{00000000-0005-0000-0000-0000BA0C0000}"/>
    <cellStyle name="SAPBEXHLevel0X 2" xfId="3253" xr:uid="{00000000-0005-0000-0000-0000BB0C0000}"/>
    <cellStyle name="SAPBEXHLevel0X 2 2" xfId="3254" xr:uid="{00000000-0005-0000-0000-0000BC0C0000}"/>
    <cellStyle name="SAPBEXHLevel0X 2 3" xfId="3255" xr:uid="{00000000-0005-0000-0000-0000BD0C0000}"/>
    <cellStyle name="SAPBEXHLevel0X 2 4" xfId="3256" xr:uid="{00000000-0005-0000-0000-0000BE0C0000}"/>
    <cellStyle name="SAPBEXHLevel0X 2 5" xfId="3257" xr:uid="{00000000-0005-0000-0000-0000BF0C0000}"/>
    <cellStyle name="SAPBEXHLevel0X 2 6" xfId="3258" xr:uid="{00000000-0005-0000-0000-0000C00C0000}"/>
    <cellStyle name="SAPBEXHLevel0X 2 7" xfId="3259" xr:uid="{00000000-0005-0000-0000-0000C10C0000}"/>
    <cellStyle name="SAPBEXHLevel1" xfId="3260" xr:uid="{00000000-0005-0000-0000-0000C20C0000}"/>
    <cellStyle name="SAPBEXHLevel1 2" xfId="3261" xr:uid="{00000000-0005-0000-0000-0000C30C0000}"/>
    <cellStyle name="SAPBEXHLevel1 2 2" xfId="3262" xr:uid="{00000000-0005-0000-0000-0000C40C0000}"/>
    <cellStyle name="SAPBEXHLevel1 2 3" xfId="3263" xr:uid="{00000000-0005-0000-0000-0000C50C0000}"/>
    <cellStyle name="SAPBEXHLevel1 2 4" xfId="3264" xr:uid="{00000000-0005-0000-0000-0000C60C0000}"/>
    <cellStyle name="SAPBEXHLevel1 2 5" xfId="3265" xr:uid="{00000000-0005-0000-0000-0000C70C0000}"/>
    <cellStyle name="SAPBEXHLevel1 2 6" xfId="3266" xr:uid="{00000000-0005-0000-0000-0000C80C0000}"/>
    <cellStyle name="SAPBEXHLevel1 2 7" xfId="3267" xr:uid="{00000000-0005-0000-0000-0000C90C0000}"/>
    <cellStyle name="SAPBEXHLevel1X" xfId="3268" xr:uid="{00000000-0005-0000-0000-0000CA0C0000}"/>
    <cellStyle name="SAPBEXHLevel1X 2" xfId="3269" xr:uid="{00000000-0005-0000-0000-0000CB0C0000}"/>
    <cellStyle name="SAPBEXHLevel1X 2 2" xfId="3270" xr:uid="{00000000-0005-0000-0000-0000CC0C0000}"/>
    <cellStyle name="SAPBEXHLevel1X 2 3" xfId="3271" xr:uid="{00000000-0005-0000-0000-0000CD0C0000}"/>
    <cellStyle name="SAPBEXHLevel1X 2 4" xfId="3272" xr:uid="{00000000-0005-0000-0000-0000CE0C0000}"/>
    <cellStyle name="SAPBEXHLevel1X 2 5" xfId="3273" xr:uid="{00000000-0005-0000-0000-0000CF0C0000}"/>
    <cellStyle name="SAPBEXHLevel1X 2 6" xfId="3274" xr:uid="{00000000-0005-0000-0000-0000D00C0000}"/>
    <cellStyle name="SAPBEXHLevel1X 2 7" xfId="3275" xr:uid="{00000000-0005-0000-0000-0000D10C0000}"/>
    <cellStyle name="SAPBEXHLevel2" xfId="3276" xr:uid="{00000000-0005-0000-0000-0000D20C0000}"/>
    <cellStyle name="SAPBEXHLevel2 2" xfId="3277" xr:uid="{00000000-0005-0000-0000-0000D30C0000}"/>
    <cellStyle name="SAPBEXHLevel2 2 2" xfId="3278" xr:uid="{00000000-0005-0000-0000-0000D40C0000}"/>
    <cellStyle name="SAPBEXHLevel2 2 3" xfId="3279" xr:uid="{00000000-0005-0000-0000-0000D50C0000}"/>
    <cellStyle name="SAPBEXHLevel2 2 4" xfId="3280" xr:uid="{00000000-0005-0000-0000-0000D60C0000}"/>
    <cellStyle name="SAPBEXHLevel2 2 5" xfId="3281" xr:uid="{00000000-0005-0000-0000-0000D70C0000}"/>
    <cellStyle name="SAPBEXHLevel2 2 6" xfId="3282" xr:uid="{00000000-0005-0000-0000-0000D80C0000}"/>
    <cellStyle name="SAPBEXHLevel2 2 7" xfId="3283" xr:uid="{00000000-0005-0000-0000-0000D90C0000}"/>
    <cellStyle name="SAPBEXHLevel2X" xfId="3284" xr:uid="{00000000-0005-0000-0000-0000DA0C0000}"/>
    <cellStyle name="SAPBEXHLevel2X 2" xfId="3285" xr:uid="{00000000-0005-0000-0000-0000DB0C0000}"/>
    <cellStyle name="SAPBEXHLevel2X 2 2" xfId="3286" xr:uid="{00000000-0005-0000-0000-0000DC0C0000}"/>
    <cellStyle name="SAPBEXHLevel2X 2 3" xfId="3287" xr:uid="{00000000-0005-0000-0000-0000DD0C0000}"/>
    <cellStyle name="SAPBEXHLevel2X 2 4" xfId="3288" xr:uid="{00000000-0005-0000-0000-0000DE0C0000}"/>
    <cellStyle name="SAPBEXHLevel2X 2 5" xfId="3289" xr:uid="{00000000-0005-0000-0000-0000DF0C0000}"/>
    <cellStyle name="SAPBEXHLevel2X 2 6" xfId="3290" xr:uid="{00000000-0005-0000-0000-0000E00C0000}"/>
    <cellStyle name="SAPBEXHLevel2X 2 7" xfId="3291" xr:uid="{00000000-0005-0000-0000-0000E10C0000}"/>
    <cellStyle name="SAPBEXHLevel3" xfId="3292" xr:uid="{00000000-0005-0000-0000-0000E20C0000}"/>
    <cellStyle name="SAPBEXHLevel3 2" xfId="3293" xr:uid="{00000000-0005-0000-0000-0000E30C0000}"/>
    <cellStyle name="SAPBEXHLevel3 2 2" xfId="3294" xr:uid="{00000000-0005-0000-0000-0000E40C0000}"/>
    <cellStyle name="SAPBEXHLevel3 2 3" xfId="3295" xr:uid="{00000000-0005-0000-0000-0000E50C0000}"/>
    <cellStyle name="SAPBEXHLevel3 2 4" xfId="3296" xr:uid="{00000000-0005-0000-0000-0000E60C0000}"/>
    <cellStyle name="SAPBEXHLevel3 2 5" xfId="3297" xr:uid="{00000000-0005-0000-0000-0000E70C0000}"/>
    <cellStyle name="SAPBEXHLevel3 2 6" xfId="3298" xr:uid="{00000000-0005-0000-0000-0000E80C0000}"/>
    <cellStyle name="SAPBEXHLevel3 2 7" xfId="3299" xr:uid="{00000000-0005-0000-0000-0000E90C0000}"/>
    <cellStyle name="SAPBEXHLevel3X" xfId="3300" xr:uid="{00000000-0005-0000-0000-0000EA0C0000}"/>
    <cellStyle name="SAPBEXHLevel3X 2" xfId="3301" xr:uid="{00000000-0005-0000-0000-0000EB0C0000}"/>
    <cellStyle name="SAPBEXHLevel3X 2 2" xfId="3302" xr:uid="{00000000-0005-0000-0000-0000EC0C0000}"/>
    <cellStyle name="SAPBEXHLevel3X 2 3" xfId="3303" xr:uid="{00000000-0005-0000-0000-0000ED0C0000}"/>
    <cellStyle name="SAPBEXHLevel3X 2 4" xfId="3304" xr:uid="{00000000-0005-0000-0000-0000EE0C0000}"/>
    <cellStyle name="SAPBEXHLevel3X 2 5" xfId="3305" xr:uid="{00000000-0005-0000-0000-0000EF0C0000}"/>
    <cellStyle name="SAPBEXHLevel3X 2 6" xfId="3306" xr:uid="{00000000-0005-0000-0000-0000F00C0000}"/>
    <cellStyle name="SAPBEXHLevel3X 2 7" xfId="3307" xr:uid="{00000000-0005-0000-0000-0000F10C0000}"/>
    <cellStyle name="SAPBEXinputData" xfId="3308" xr:uid="{00000000-0005-0000-0000-0000F20C0000}"/>
    <cellStyle name="SAPBEXinputData 2" xfId="3309" xr:uid="{00000000-0005-0000-0000-0000F30C0000}"/>
    <cellStyle name="SAPBEXinputData 3" xfId="3310" xr:uid="{00000000-0005-0000-0000-0000F40C0000}"/>
    <cellStyle name="SAPBEXinputData 4" xfId="3311" xr:uid="{00000000-0005-0000-0000-0000F50C0000}"/>
    <cellStyle name="SAPBEXinputData 5" xfId="3312" xr:uid="{00000000-0005-0000-0000-0000F60C0000}"/>
    <cellStyle name="SAPBEXresData" xfId="3313" xr:uid="{00000000-0005-0000-0000-0000F70C0000}"/>
    <cellStyle name="SAPBEXresData 2" xfId="3314" xr:uid="{00000000-0005-0000-0000-0000F80C0000}"/>
    <cellStyle name="SAPBEXresData 2 2" xfId="3315" xr:uid="{00000000-0005-0000-0000-0000F90C0000}"/>
    <cellStyle name="SAPBEXresData 2 3" xfId="3316" xr:uid="{00000000-0005-0000-0000-0000FA0C0000}"/>
    <cellStyle name="SAPBEXresData 2 4" xfId="3317" xr:uid="{00000000-0005-0000-0000-0000FB0C0000}"/>
    <cellStyle name="SAPBEXresData 2 5" xfId="3318" xr:uid="{00000000-0005-0000-0000-0000FC0C0000}"/>
    <cellStyle name="SAPBEXresData 2 6" xfId="3319" xr:uid="{00000000-0005-0000-0000-0000FD0C0000}"/>
    <cellStyle name="SAPBEXresData 2 7" xfId="3320" xr:uid="{00000000-0005-0000-0000-0000FE0C0000}"/>
    <cellStyle name="SAPBEXresDataEmph" xfId="3321" xr:uid="{00000000-0005-0000-0000-0000FF0C0000}"/>
    <cellStyle name="SAPBEXresDataEmph 2" xfId="3322" xr:uid="{00000000-0005-0000-0000-0000000D0000}"/>
    <cellStyle name="SAPBEXresDataEmph 2 2" xfId="3323" xr:uid="{00000000-0005-0000-0000-0000010D0000}"/>
    <cellStyle name="SAPBEXresDataEmph 2 3" xfId="3324" xr:uid="{00000000-0005-0000-0000-0000020D0000}"/>
    <cellStyle name="SAPBEXresDataEmph 2 4" xfId="3325" xr:uid="{00000000-0005-0000-0000-0000030D0000}"/>
    <cellStyle name="SAPBEXresDataEmph 2 5" xfId="3326" xr:uid="{00000000-0005-0000-0000-0000040D0000}"/>
    <cellStyle name="SAPBEXresDataEmph 2 6" xfId="3327" xr:uid="{00000000-0005-0000-0000-0000050D0000}"/>
    <cellStyle name="SAPBEXresDataEmph 2 7" xfId="3328" xr:uid="{00000000-0005-0000-0000-0000060D0000}"/>
    <cellStyle name="SAPBEXresItem" xfId="3329" xr:uid="{00000000-0005-0000-0000-0000070D0000}"/>
    <cellStyle name="SAPBEXresItem 2" xfId="3330" xr:uid="{00000000-0005-0000-0000-0000080D0000}"/>
    <cellStyle name="SAPBEXresItem 2 2" xfId="3331" xr:uid="{00000000-0005-0000-0000-0000090D0000}"/>
    <cellStyle name="SAPBEXresItem 2 3" xfId="3332" xr:uid="{00000000-0005-0000-0000-00000A0D0000}"/>
    <cellStyle name="SAPBEXresItem 2 4" xfId="3333" xr:uid="{00000000-0005-0000-0000-00000B0D0000}"/>
    <cellStyle name="SAPBEXresItem 2 5" xfId="3334" xr:uid="{00000000-0005-0000-0000-00000C0D0000}"/>
    <cellStyle name="SAPBEXresItem 2 6" xfId="3335" xr:uid="{00000000-0005-0000-0000-00000D0D0000}"/>
    <cellStyle name="SAPBEXresItem 2 7" xfId="3336" xr:uid="{00000000-0005-0000-0000-00000E0D0000}"/>
    <cellStyle name="SAPBEXresItemX" xfId="3337" xr:uid="{00000000-0005-0000-0000-00000F0D0000}"/>
    <cellStyle name="SAPBEXresItemX 2" xfId="3338" xr:uid="{00000000-0005-0000-0000-0000100D0000}"/>
    <cellStyle name="SAPBEXresItemX 2 2" xfId="3339" xr:uid="{00000000-0005-0000-0000-0000110D0000}"/>
    <cellStyle name="SAPBEXresItemX 2 3" xfId="3340" xr:uid="{00000000-0005-0000-0000-0000120D0000}"/>
    <cellStyle name="SAPBEXresItemX 2 4" xfId="3341" xr:uid="{00000000-0005-0000-0000-0000130D0000}"/>
    <cellStyle name="SAPBEXresItemX 2 5" xfId="3342" xr:uid="{00000000-0005-0000-0000-0000140D0000}"/>
    <cellStyle name="SAPBEXresItemX 2 6" xfId="3343" xr:uid="{00000000-0005-0000-0000-0000150D0000}"/>
    <cellStyle name="SAPBEXresItemX 2 7" xfId="3344" xr:uid="{00000000-0005-0000-0000-0000160D0000}"/>
    <cellStyle name="SAPBEXstdData" xfId="3345" xr:uid="{00000000-0005-0000-0000-0000170D0000}"/>
    <cellStyle name="SAPBEXstdData 10" xfId="3346" xr:uid="{00000000-0005-0000-0000-0000180D0000}"/>
    <cellStyle name="SAPBEXstdData 10 2" xfId="3347" xr:uid="{00000000-0005-0000-0000-0000190D0000}"/>
    <cellStyle name="SAPBEXstdData 10 2 2" xfId="3348" xr:uid="{00000000-0005-0000-0000-00001A0D0000}"/>
    <cellStyle name="SAPBEXstdData 10 2 3" xfId="3349" xr:uid="{00000000-0005-0000-0000-00001B0D0000}"/>
    <cellStyle name="SAPBEXstdData 10 2 4" xfId="3350" xr:uid="{00000000-0005-0000-0000-00001C0D0000}"/>
    <cellStyle name="SAPBEXstdData 10 2 5" xfId="3351" xr:uid="{00000000-0005-0000-0000-00001D0D0000}"/>
    <cellStyle name="SAPBEXstdData 10 2 6" xfId="3352" xr:uid="{00000000-0005-0000-0000-00001E0D0000}"/>
    <cellStyle name="SAPBEXstdData 10 2 7" xfId="3353" xr:uid="{00000000-0005-0000-0000-00001F0D0000}"/>
    <cellStyle name="SAPBEXstdData 11" xfId="3354" xr:uid="{00000000-0005-0000-0000-0000200D0000}"/>
    <cellStyle name="SAPBEXstdData 11 2" xfId="3355" xr:uid="{00000000-0005-0000-0000-0000210D0000}"/>
    <cellStyle name="SAPBEXstdData 11 3" xfId="3356" xr:uid="{00000000-0005-0000-0000-0000220D0000}"/>
    <cellStyle name="SAPBEXstdData 11 4" xfId="3357" xr:uid="{00000000-0005-0000-0000-0000230D0000}"/>
    <cellStyle name="SAPBEXstdData 11 5" xfId="3358" xr:uid="{00000000-0005-0000-0000-0000240D0000}"/>
    <cellStyle name="SAPBEXstdData 11 6" xfId="3359" xr:uid="{00000000-0005-0000-0000-0000250D0000}"/>
    <cellStyle name="SAPBEXstdData 11 7" xfId="3360" xr:uid="{00000000-0005-0000-0000-0000260D0000}"/>
    <cellStyle name="SAPBEXstdData 2" xfId="3361" xr:uid="{00000000-0005-0000-0000-0000270D0000}"/>
    <cellStyle name="SAPBEXstdData 2 10" xfId="3362" xr:uid="{00000000-0005-0000-0000-0000280D0000}"/>
    <cellStyle name="SAPBEXstdData 2 10 2" xfId="3363" xr:uid="{00000000-0005-0000-0000-0000290D0000}"/>
    <cellStyle name="SAPBEXstdData 2 10 3" xfId="3364" xr:uid="{00000000-0005-0000-0000-00002A0D0000}"/>
    <cellStyle name="SAPBEXstdData 2 10 4" xfId="3365" xr:uid="{00000000-0005-0000-0000-00002B0D0000}"/>
    <cellStyle name="SAPBEXstdData 2 10 5" xfId="3366" xr:uid="{00000000-0005-0000-0000-00002C0D0000}"/>
    <cellStyle name="SAPBEXstdData 2 10 6" xfId="3367" xr:uid="{00000000-0005-0000-0000-00002D0D0000}"/>
    <cellStyle name="SAPBEXstdData 2 10 7" xfId="3368" xr:uid="{00000000-0005-0000-0000-00002E0D0000}"/>
    <cellStyle name="SAPBEXstdData 2 2" xfId="3369" xr:uid="{00000000-0005-0000-0000-00002F0D0000}"/>
    <cellStyle name="SAPBEXstdData 2 2 2" xfId="3370" xr:uid="{00000000-0005-0000-0000-0000300D0000}"/>
    <cellStyle name="SAPBEXstdData 2 2 2 2" xfId="3371" xr:uid="{00000000-0005-0000-0000-0000310D0000}"/>
    <cellStyle name="SAPBEXstdData 2 2 2 2 2" xfId="3372" xr:uid="{00000000-0005-0000-0000-0000320D0000}"/>
    <cellStyle name="SAPBEXstdData 2 2 2 2 3" xfId="3373" xr:uid="{00000000-0005-0000-0000-0000330D0000}"/>
    <cellStyle name="SAPBEXstdData 2 2 2 2 4" xfId="3374" xr:uid="{00000000-0005-0000-0000-0000340D0000}"/>
    <cellStyle name="SAPBEXstdData 2 2 2 2 5" xfId="3375" xr:uid="{00000000-0005-0000-0000-0000350D0000}"/>
    <cellStyle name="SAPBEXstdData 2 2 2 2 6" xfId="3376" xr:uid="{00000000-0005-0000-0000-0000360D0000}"/>
    <cellStyle name="SAPBEXstdData 2 2 2 2 7" xfId="3377" xr:uid="{00000000-0005-0000-0000-0000370D0000}"/>
    <cellStyle name="SAPBEXstdData 2 2 3" xfId="3378" xr:uid="{00000000-0005-0000-0000-0000380D0000}"/>
    <cellStyle name="SAPBEXstdData 2 2 3 2" xfId="3379" xr:uid="{00000000-0005-0000-0000-0000390D0000}"/>
    <cellStyle name="SAPBEXstdData 2 2 3 2 2" xfId="3380" xr:uid="{00000000-0005-0000-0000-00003A0D0000}"/>
    <cellStyle name="SAPBEXstdData 2 2 3 2 3" xfId="3381" xr:uid="{00000000-0005-0000-0000-00003B0D0000}"/>
    <cellStyle name="SAPBEXstdData 2 2 3 2 4" xfId="3382" xr:uid="{00000000-0005-0000-0000-00003C0D0000}"/>
    <cellStyle name="SAPBEXstdData 2 2 3 2 5" xfId="3383" xr:uid="{00000000-0005-0000-0000-00003D0D0000}"/>
    <cellStyle name="SAPBEXstdData 2 2 3 2 6" xfId="3384" xr:uid="{00000000-0005-0000-0000-00003E0D0000}"/>
    <cellStyle name="SAPBEXstdData 2 2 3 2 7" xfId="3385" xr:uid="{00000000-0005-0000-0000-00003F0D0000}"/>
    <cellStyle name="SAPBEXstdData 2 2 4" xfId="3386" xr:uid="{00000000-0005-0000-0000-0000400D0000}"/>
    <cellStyle name="SAPBEXstdData 2 2 4 2" xfId="3387" xr:uid="{00000000-0005-0000-0000-0000410D0000}"/>
    <cellStyle name="SAPBEXstdData 2 2 4 2 2" xfId="3388" xr:uid="{00000000-0005-0000-0000-0000420D0000}"/>
    <cellStyle name="SAPBEXstdData 2 2 4 2 3" xfId="3389" xr:uid="{00000000-0005-0000-0000-0000430D0000}"/>
    <cellStyle name="SAPBEXstdData 2 2 4 2 4" xfId="3390" xr:uid="{00000000-0005-0000-0000-0000440D0000}"/>
    <cellStyle name="SAPBEXstdData 2 2 4 2 5" xfId="3391" xr:uid="{00000000-0005-0000-0000-0000450D0000}"/>
    <cellStyle name="SAPBEXstdData 2 2 4 2 6" xfId="3392" xr:uid="{00000000-0005-0000-0000-0000460D0000}"/>
    <cellStyle name="SAPBEXstdData 2 2 4 2 7" xfId="3393" xr:uid="{00000000-0005-0000-0000-0000470D0000}"/>
    <cellStyle name="SAPBEXstdData 2 2 5" xfId="3394" xr:uid="{00000000-0005-0000-0000-0000480D0000}"/>
    <cellStyle name="SAPBEXstdData 2 2 5 2" xfId="3395" xr:uid="{00000000-0005-0000-0000-0000490D0000}"/>
    <cellStyle name="SAPBEXstdData 2 2 5 3" xfId="3396" xr:uid="{00000000-0005-0000-0000-00004A0D0000}"/>
    <cellStyle name="SAPBEXstdData 2 2 5 4" xfId="3397" xr:uid="{00000000-0005-0000-0000-00004B0D0000}"/>
    <cellStyle name="SAPBEXstdData 2 2 5 5" xfId="3398" xr:uid="{00000000-0005-0000-0000-00004C0D0000}"/>
    <cellStyle name="SAPBEXstdData 2 2 5 6" xfId="3399" xr:uid="{00000000-0005-0000-0000-00004D0D0000}"/>
    <cellStyle name="SAPBEXstdData 2 2 5 7" xfId="3400" xr:uid="{00000000-0005-0000-0000-00004E0D0000}"/>
    <cellStyle name="SAPBEXstdData 2 3" xfId="3401" xr:uid="{00000000-0005-0000-0000-00004F0D0000}"/>
    <cellStyle name="SAPBEXstdData 2 3 2" xfId="3402" xr:uid="{00000000-0005-0000-0000-0000500D0000}"/>
    <cellStyle name="SAPBEXstdData 2 3 2 2" xfId="3403" xr:uid="{00000000-0005-0000-0000-0000510D0000}"/>
    <cellStyle name="SAPBEXstdData 2 3 2 2 2" xfId="3404" xr:uid="{00000000-0005-0000-0000-0000520D0000}"/>
    <cellStyle name="SAPBEXstdData 2 3 2 2 3" xfId="3405" xr:uid="{00000000-0005-0000-0000-0000530D0000}"/>
    <cellStyle name="SAPBEXstdData 2 3 2 2 4" xfId="3406" xr:uid="{00000000-0005-0000-0000-0000540D0000}"/>
    <cellStyle name="SAPBEXstdData 2 3 2 2 5" xfId="3407" xr:uid="{00000000-0005-0000-0000-0000550D0000}"/>
    <cellStyle name="SAPBEXstdData 2 3 2 2 6" xfId="3408" xr:uid="{00000000-0005-0000-0000-0000560D0000}"/>
    <cellStyle name="SAPBEXstdData 2 3 2 2 7" xfId="3409" xr:uid="{00000000-0005-0000-0000-0000570D0000}"/>
    <cellStyle name="SAPBEXstdData 2 3 3" xfId="3410" xr:uid="{00000000-0005-0000-0000-0000580D0000}"/>
    <cellStyle name="SAPBEXstdData 2 3 3 2" xfId="3411" xr:uid="{00000000-0005-0000-0000-0000590D0000}"/>
    <cellStyle name="SAPBEXstdData 2 3 3 2 2" xfId="3412" xr:uid="{00000000-0005-0000-0000-00005A0D0000}"/>
    <cellStyle name="SAPBEXstdData 2 3 3 2 3" xfId="3413" xr:uid="{00000000-0005-0000-0000-00005B0D0000}"/>
    <cellStyle name="SAPBEXstdData 2 3 3 2 4" xfId="3414" xr:uid="{00000000-0005-0000-0000-00005C0D0000}"/>
    <cellStyle name="SAPBEXstdData 2 3 3 2 5" xfId="3415" xr:uid="{00000000-0005-0000-0000-00005D0D0000}"/>
    <cellStyle name="SAPBEXstdData 2 3 3 2 6" xfId="3416" xr:uid="{00000000-0005-0000-0000-00005E0D0000}"/>
    <cellStyle name="SAPBEXstdData 2 3 3 2 7" xfId="3417" xr:uid="{00000000-0005-0000-0000-00005F0D0000}"/>
    <cellStyle name="SAPBEXstdData 2 3 4" xfId="3418" xr:uid="{00000000-0005-0000-0000-0000600D0000}"/>
    <cellStyle name="SAPBEXstdData 2 3 4 2" xfId="3419" xr:uid="{00000000-0005-0000-0000-0000610D0000}"/>
    <cellStyle name="SAPBEXstdData 2 3 4 2 2" xfId="3420" xr:uid="{00000000-0005-0000-0000-0000620D0000}"/>
    <cellStyle name="SAPBEXstdData 2 3 4 2 3" xfId="3421" xr:uid="{00000000-0005-0000-0000-0000630D0000}"/>
    <cellStyle name="SAPBEXstdData 2 3 4 2 4" xfId="3422" xr:uid="{00000000-0005-0000-0000-0000640D0000}"/>
    <cellStyle name="SAPBEXstdData 2 3 4 2 5" xfId="3423" xr:uid="{00000000-0005-0000-0000-0000650D0000}"/>
    <cellStyle name="SAPBEXstdData 2 3 4 2 6" xfId="3424" xr:uid="{00000000-0005-0000-0000-0000660D0000}"/>
    <cellStyle name="SAPBEXstdData 2 3 4 2 7" xfId="3425" xr:uid="{00000000-0005-0000-0000-0000670D0000}"/>
    <cellStyle name="SAPBEXstdData 2 3 5" xfId="3426" xr:uid="{00000000-0005-0000-0000-0000680D0000}"/>
    <cellStyle name="SAPBEXstdData 2 3 5 2" xfId="3427" xr:uid="{00000000-0005-0000-0000-0000690D0000}"/>
    <cellStyle name="SAPBEXstdData 2 3 5 3" xfId="3428" xr:uid="{00000000-0005-0000-0000-00006A0D0000}"/>
    <cellStyle name="SAPBEXstdData 2 3 5 4" xfId="3429" xr:uid="{00000000-0005-0000-0000-00006B0D0000}"/>
    <cellStyle name="SAPBEXstdData 2 3 5 5" xfId="3430" xr:uid="{00000000-0005-0000-0000-00006C0D0000}"/>
    <cellStyle name="SAPBEXstdData 2 3 5 6" xfId="3431" xr:uid="{00000000-0005-0000-0000-00006D0D0000}"/>
    <cellStyle name="SAPBEXstdData 2 3 5 7" xfId="3432" xr:uid="{00000000-0005-0000-0000-00006E0D0000}"/>
    <cellStyle name="SAPBEXstdData 2 4" xfId="3433" xr:uid="{00000000-0005-0000-0000-00006F0D0000}"/>
    <cellStyle name="SAPBEXstdData 2 4 2" xfId="3434" xr:uid="{00000000-0005-0000-0000-0000700D0000}"/>
    <cellStyle name="SAPBEXstdData 2 4 2 2" xfId="3435" xr:uid="{00000000-0005-0000-0000-0000710D0000}"/>
    <cellStyle name="SAPBEXstdData 2 4 2 2 2" xfId="3436" xr:uid="{00000000-0005-0000-0000-0000720D0000}"/>
    <cellStyle name="SAPBEXstdData 2 4 2 2 3" xfId="3437" xr:uid="{00000000-0005-0000-0000-0000730D0000}"/>
    <cellStyle name="SAPBEXstdData 2 4 2 2 4" xfId="3438" xr:uid="{00000000-0005-0000-0000-0000740D0000}"/>
    <cellStyle name="SAPBEXstdData 2 4 2 2 5" xfId="3439" xr:uid="{00000000-0005-0000-0000-0000750D0000}"/>
    <cellStyle name="SAPBEXstdData 2 4 2 2 6" xfId="3440" xr:uid="{00000000-0005-0000-0000-0000760D0000}"/>
    <cellStyle name="SAPBEXstdData 2 4 2 2 7" xfId="3441" xr:uid="{00000000-0005-0000-0000-0000770D0000}"/>
    <cellStyle name="SAPBEXstdData 2 4 3" xfId="3442" xr:uid="{00000000-0005-0000-0000-0000780D0000}"/>
    <cellStyle name="SAPBEXstdData 2 4 3 2" xfId="3443" xr:uid="{00000000-0005-0000-0000-0000790D0000}"/>
    <cellStyle name="SAPBEXstdData 2 4 3 2 2" xfId="3444" xr:uid="{00000000-0005-0000-0000-00007A0D0000}"/>
    <cellStyle name="SAPBEXstdData 2 4 3 2 3" xfId="3445" xr:uid="{00000000-0005-0000-0000-00007B0D0000}"/>
    <cellStyle name="SAPBEXstdData 2 4 3 2 4" xfId="3446" xr:uid="{00000000-0005-0000-0000-00007C0D0000}"/>
    <cellStyle name="SAPBEXstdData 2 4 3 2 5" xfId="3447" xr:uid="{00000000-0005-0000-0000-00007D0D0000}"/>
    <cellStyle name="SAPBEXstdData 2 4 3 2 6" xfId="3448" xr:uid="{00000000-0005-0000-0000-00007E0D0000}"/>
    <cellStyle name="SAPBEXstdData 2 4 3 2 7" xfId="3449" xr:uid="{00000000-0005-0000-0000-00007F0D0000}"/>
    <cellStyle name="SAPBEXstdData 2 4 4" xfId="3450" xr:uid="{00000000-0005-0000-0000-0000800D0000}"/>
    <cellStyle name="SAPBEXstdData 2 4 4 2" xfId="3451" xr:uid="{00000000-0005-0000-0000-0000810D0000}"/>
    <cellStyle name="SAPBEXstdData 2 4 4 2 2" xfId="3452" xr:uid="{00000000-0005-0000-0000-0000820D0000}"/>
    <cellStyle name="SAPBEXstdData 2 4 4 2 3" xfId="3453" xr:uid="{00000000-0005-0000-0000-0000830D0000}"/>
    <cellStyle name="SAPBEXstdData 2 4 4 2 4" xfId="3454" xr:uid="{00000000-0005-0000-0000-0000840D0000}"/>
    <cellStyle name="SAPBEXstdData 2 4 4 2 5" xfId="3455" xr:uid="{00000000-0005-0000-0000-0000850D0000}"/>
    <cellStyle name="SAPBEXstdData 2 4 4 2 6" xfId="3456" xr:uid="{00000000-0005-0000-0000-0000860D0000}"/>
    <cellStyle name="SAPBEXstdData 2 4 4 2 7" xfId="3457" xr:uid="{00000000-0005-0000-0000-0000870D0000}"/>
    <cellStyle name="SAPBEXstdData 2 4 5" xfId="3458" xr:uid="{00000000-0005-0000-0000-0000880D0000}"/>
    <cellStyle name="SAPBEXstdData 2 4 5 2" xfId="3459" xr:uid="{00000000-0005-0000-0000-0000890D0000}"/>
    <cellStyle name="SAPBEXstdData 2 4 5 3" xfId="3460" xr:uid="{00000000-0005-0000-0000-00008A0D0000}"/>
    <cellStyle name="SAPBEXstdData 2 4 5 4" xfId="3461" xr:uid="{00000000-0005-0000-0000-00008B0D0000}"/>
    <cellStyle name="SAPBEXstdData 2 4 5 5" xfId="3462" xr:uid="{00000000-0005-0000-0000-00008C0D0000}"/>
    <cellStyle name="SAPBEXstdData 2 4 5 6" xfId="3463" xr:uid="{00000000-0005-0000-0000-00008D0D0000}"/>
    <cellStyle name="SAPBEXstdData 2 4 5 7" xfId="3464" xr:uid="{00000000-0005-0000-0000-00008E0D0000}"/>
    <cellStyle name="SAPBEXstdData 2 5" xfId="3465" xr:uid="{00000000-0005-0000-0000-00008F0D0000}"/>
    <cellStyle name="SAPBEXstdData 2 5 2" xfId="3466" xr:uid="{00000000-0005-0000-0000-0000900D0000}"/>
    <cellStyle name="SAPBEXstdData 2 5 2 2" xfId="3467" xr:uid="{00000000-0005-0000-0000-0000910D0000}"/>
    <cellStyle name="SAPBEXstdData 2 5 2 2 2" xfId="3468" xr:uid="{00000000-0005-0000-0000-0000920D0000}"/>
    <cellStyle name="SAPBEXstdData 2 5 2 2 3" xfId="3469" xr:uid="{00000000-0005-0000-0000-0000930D0000}"/>
    <cellStyle name="SAPBEXstdData 2 5 2 2 4" xfId="3470" xr:uid="{00000000-0005-0000-0000-0000940D0000}"/>
    <cellStyle name="SAPBEXstdData 2 5 2 2 5" xfId="3471" xr:uid="{00000000-0005-0000-0000-0000950D0000}"/>
    <cellStyle name="SAPBEXstdData 2 5 2 2 6" xfId="3472" xr:uid="{00000000-0005-0000-0000-0000960D0000}"/>
    <cellStyle name="SAPBEXstdData 2 5 2 2 7" xfId="3473" xr:uid="{00000000-0005-0000-0000-0000970D0000}"/>
    <cellStyle name="SAPBEXstdData 2 5 3" xfId="3474" xr:uid="{00000000-0005-0000-0000-0000980D0000}"/>
    <cellStyle name="SAPBEXstdData 2 5 3 2" xfId="3475" xr:uid="{00000000-0005-0000-0000-0000990D0000}"/>
    <cellStyle name="SAPBEXstdData 2 5 3 2 2" xfId="3476" xr:uid="{00000000-0005-0000-0000-00009A0D0000}"/>
    <cellStyle name="SAPBEXstdData 2 5 3 2 3" xfId="3477" xr:uid="{00000000-0005-0000-0000-00009B0D0000}"/>
    <cellStyle name="SAPBEXstdData 2 5 3 2 4" xfId="3478" xr:uid="{00000000-0005-0000-0000-00009C0D0000}"/>
    <cellStyle name="SAPBEXstdData 2 5 3 2 5" xfId="3479" xr:uid="{00000000-0005-0000-0000-00009D0D0000}"/>
    <cellStyle name="SAPBEXstdData 2 5 3 2 6" xfId="3480" xr:uid="{00000000-0005-0000-0000-00009E0D0000}"/>
    <cellStyle name="SAPBEXstdData 2 5 3 2 7" xfId="3481" xr:uid="{00000000-0005-0000-0000-00009F0D0000}"/>
    <cellStyle name="SAPBEXstdData 2 5 4" xfId="3482" xr:uid="{00000000-0005-0000-0000-0000A00D0000}"/>
    <cellStyle name="SAPBEXstdData 2 5 4 2" xfId="3483" xr:uid="{00000000-0005-0000-0000-0000A10D0000}"/>
    <cellStyle name="SAPBEXstdData 2 5 4 2 2" xfId="3484" xr:uid="{00000000-0005-0000-0000-0000A20D0000}"/>
    <cellStyle name="SAPBEXstdData 2 5 4 2 3" xfId="3485" xr:uid="{00000000-0005-0000-0000-0000A30D0000}"/>
    <cellStyle name="SAPBEXstdData 2 5 4 2 4" xfId="3486" xr:uid="{00000000-0005-0000-0000-0000A40D0000}"/>
    <cellStyle name="SAPBEXstdData 2 5 4 2 5" xfId="3487" xr:uid="{00000000-0005-0000-0000-0000A50D0000}"/>
    <cellStyle name="SAPBEXstdData 2 5 4 2 6" xfId="3488" xr:uid="{00000000-0005-0000-0000-0000A60D0000}"/>
    <cellStyle name="SAPBEXstdData 2 5 4 2 7" xfId="3489" xr:uid="{00000000-0005-0000-0000-0000A70D0000}"/>
    <cellStyle name="SAPBEXstdData 2 5 5" xfId="3490" xr:uid="{00000000-0005-0000-0000-0000A80D0000}"/>
    <cellStyle name="SAPBEXstdData 2 5 5 2" xfId="3491" xr:uid="{00000000-0005-0000-0000-0000A90D0000}"/>
    <cellStyle name="SAPBEXstdData 2 5 5 3" xfId="3492" xr:uid="{00000000-0005-0000-0000-0000AA0D0000}"/>
    <cellStyle name="SAPBEXstdData 2 5 5 4" xfId="3493" xr:uid="{00000000-0005-0000-0000-0000AB0D0000}"/>
    <cellStyle name="SAPBEXstdData 2 5 5 5" xfId="3494" xr:uid="{00000000-0005-0000-0000-0000AC0D0000}"/>
    <cellStyle name="SAPBEXstdData 2 5 5 6" xfId="3495" xr:uid="{00000000-0005-0000-0000-0000AD0D0000}"/>
    <cellStyle name="SAPBEXstdData 2 5 5 7" xfId="3496" xr:uid="{00000000-0005-0000-0000-0000AE0D0000}"/>
    <cellStyle name="SAPBEXstdData 2 6" xfId="3497" xr:uid="{00000000-0005-0000-0000-0000AF0D0000}"/>
    <cellStyle name="SAPBEXstdData 2 6 2" xfId="3498" xr:uid="{00000000-0005-0000-0000-0000B00D0000}"/>
    <cellStyle name="SAPBEXstdData 2 6 2 2" xfId="3499" xr:uid="{00000000-0005-0000-0000-0000B10D0000}"/>
    <cellStyle name="SAPBEXstdData 2 6 2 2 2" xfId="3500" xr:uid="{00000000-0005-0000-0000-0000B20D0000}"/>
    <cellStyle name="SAPBEXstdData 2 6 2 2 3" xfId="3501" xr:uid="{00000000-0005-0000-0000-0000B30D0000}"/>
    <cellStyle name="SAPBEXstdData 2 6 2 2 4" xfId="3502" xr:uid="{00000000-0005-0000-0000-0000B40D0000}"/>
    <cellStyle name="SAPBEXstdData 2 6 2 2 5" xfId="3503" xr:uid="{00000000-0005-0000-0000-0000B50D0000}"/>
    <cellStyle name="SAPBEXstdData 2 6 2 2 6" xfId="3504" xr:uid="{00000000-0005-0000-0000-0000B60D0000}"/>
    <cellStyle name="SAPBEXstdData 2 6 2 2 7" xfId="3505" xr:uid="{00000000-0005-0000-0000-0000B70D0000}"/>
    <cellStyle name="SAPBEXstdData 2 6 3" xfId="3506" xr:uid="{00000000-0005-0000-0000-0000B80D0000}"/>
    <cellStyle name="SAPBEXstdData 2 6 3 2" xfId="3507" xr:uid="{00000000-0005-0000-0000-0000B90D0000}"/>
    <cellStyle name="SAPBEXstdData 2 6 3 2 2" xfId="3508" xr:uid="{00000000-0005-0000-0000-0000BA0D0000}"/>
    <cellStyle name="SAPBEXstdData 2 6 3 2 3" xfId="3509" xr:uid="{00000000-0005-0000-0000-0000BB0D0000}"/>
    <cellStyle name="SAPBEXstdData 2 6 3 2 4" xfId="3510" xr:uid="{00000000-0005-0000-0000-0000BC0D0000}"/>
    <cellStyle name="SAPBEXstdData 2 6 3 2 5" xfId="3511" xr:uid="{00000000-0005-0000-0000-0000BD0D0000}"/>
    <cellStyle name="SAPBEXstdData 2 6 3 2 6" xfId="3512" xr:uid="{00000000-0005-0000-0000-0000BE0D0000}"/>
    <cellStyle name="SAPBEXstdData 2 6 3 2 7" xfId="3513" xr:uid="{00000000-0005-0000-0000-0000BF0D0000}"/>
    <cellStyle name="SAPBEXstdData 2 6 4" xfId="3514" xr:uid="{00000000-0005-0000-0000-0000C00D0000}"/>
    <cellStyle name="SAPBEXstdData 2 6 4 2" xfId="3515" xr:uid="{00000000-0005-0000-0000-0000C10D0000}"/>
    <cellStyle name="SAPBEXstdData 2 6 4 2 2" xfId="3516" xr:uid="{00000000-0005-0000-0000-0000C20D0000}"/>
    <cellStyle name="SAPBEXstdData 2 6 4 2 3" xfId="3517" xr:uid="{00000000-0005-0000-0000-0000C30D0000}"/>
    <cellStyle name="SAPBEXstdData 2 6 4 2 4" xfId="3518" xr:uid="{00000000-0005-0000-0000-0000C40D0000}"/>
    <cellStyle name="SAPBEXstdData 2 6 4 2 5" xfId="3519" xr:uid="{00000000-0005-0000-0000-0000C50D0000}"/>
    <cellStyle name="SAPBEXstdData 2 6 4 2 6" xfId="3520" xr:uid="{00000000-0005-0000-0000-0000C60D0000}"/>
    <cellStyle name="SAPBEXstdData 2 6 4 2 7" xfId="3521" xr:uid="{00000000-0005-0000-0000-0000C70D0000}"/>
    <cellStyle name="SAPBEXstdData 2 6 5" xfId="3522" xr:uid="{00000000-0005-0000-0000-0000C80D0000}"/>
    <cellStyle name="SAPBEXstdData 2 6 5 2" xfId="3523" xr:uid="{00000000-0005-0000-0000-0000C90D0000}"/>
    <cellStyle name="SAPBEXstdData 2 6 5 3" xfId="3524" xr:uid="{00000000-0005-0000-0000-0000CA0D0000}"/>
    <cellStyle name="SAPBEXstdData 2 6 5 4" xfId="3525" xr:uid="{00000000-0005-0000-0000-0000CB0D0000}"/>
    <cellStyle name="SAPBEXstdData 2 6 5 5" xfId="3526" xr:uid="{00000000-0005-0000-0000-0000CC0D0000}"/>
    <cellStyle name="SAPBEXstdData 2 6 5 6" xfId="3527" xr:uid="{00000000-0005-0000-0000-0000CD0D0000}"/>
    <cellStyle name="SAPBEXstdData 2 6 5 7" xfId="3528" xr:uid="{00000000-0005-0000-0000-0000CE0D0000}"/>
    <cellStyle name="SAPBEXstdData 2 7" xfId="3529" xr:uid="{00000000-0005-0000-0000-0000CF0D0000}"/>
    <cellStyle name="SAPBEXstdData 2 7 2" xfId="3530" xr:uid="{00000000-0005-0000-0000-0000D00D0000}"/>
    <cellStyle name="SAPBEXstdData 2 7 2 2" xfId="3531" xr:uid="{00000000-0005-0000-0000-0000D10D0000}"/>
    <cellStyle name="SAPBEXstdData 2 7 2 3" xfId="3532" xr:uid="{00000000-0005-0000-0000-0000D20D0000}"/>
    <cellStyle name="SAPBEXstdData 2 7 2 4" xfId="3533" xr:uid="{00000000-0005-0000-0000-0000D30D0000}"/>
    <cellStyle name="SAPBEXstdData 2 7 2 5" xfId="3534" xr:uid="{00000000-0005-0000-0000-0000D40D0000}"/>
    <cellStyle name="SAPBEXstdData 2 7 2 6" xfId="3535" xr:uid="{00000000-0005-0000-0000-0000D50D0000}"/>
    <cellStyle name="SAPBEXstdData 2 7 2 7" xfId="3536" xr:uid="{00000000-0005-0000-0000-0000D60D0000}"/>
    <cellStyle name="SAPBEXstdData 2 8" xfId="3537" xr:uid="{00000000-0005-0000-0000-0000D70D0000}"/>
    <cellStyle name="SAPBEXstdData 2 8 2" xfId="3538" xr:uid="{00000000-0005-0000-0000-0000D80D0000}"/>
    <cellStyle name="SAPBEXstdData 2 8 2 2" xfId="3539" xr:uid="{00000000-0005-0000-0000-0000D90D0000}"/>
    <cellStyle name="SAPBEXstdData 2 8 2 3" xfId="3540" xr:uid="{00000000-0005-0000-0000-0000DA0D0000}"/>
    <cellStyle name="SAPBEXstdData 2 8 2 4" xfId="3541" xr:uid="{00000000-0005-0000-0000-0000DB0D0000}"/>
    <cellStyle name="SAPBEXstdData 2 8 2 5" xfId="3542" xr:uid="{00000000-0005-0000-0000-0000DC0D0000}"/>
    <cellStyle name="SAPBEXstdData 2 8 2 6" xfId="3543" xr:uid="{00000000-0005-0000-0000-0000DD0D0000}"/>
    <cellStyle name="SAPBEXstdData 2 8 2 7" xfId="3544" xr:uid="{00000000-0005-0000-0000-0000DE0D0000}"/>
    <cellStyle name="SAPBEXstdData 2 9" xfId="3545" xr:uid="{00000000-0005-0000-0000-0000DF0D0000}"/>
    <cellStyle name="SAPBEXstdData 2 9 2" xfId="3546" xr:uid="{00000000-0005-0000-0000-0000E00D0000}"/>
    <cellStyle name="SAPBEXstdData 2 9 2 2" xfId="3547" xr:uid="{00000000-0005-0000-0000-0000E10D0000}"/>
    <cellStyle name="SAPBEXstdData 2 9 2 3" xfId="3548" xr:uid="{00000000-0005-0000-0000-0000E20D0000}"/>
    <cellStyle name="SAPBEXstdData 2 9 2 4" xfId="3549" xr:uid="{00000000-0005-0000-0000-0000E30D0000}"/>
    <cellStyle name="SAPBEXstdData 2 9 2 5" xfId="3550" xr:uid="{00000000-0005-0000-0000-0000E40D0000}"/>
    <cellStyle name="SAPBEXstdData 2 9 2 6" xfId="3551" xr:uid="{00000000-0005-0000-0000-0000E50D0000}"/>
    <cellStyle name="SAPBEXstdData 2 9 2 7" xfId="3552" xr:uid="{00000000-0005-0000-0000-0000E60D0000}"/>
    <cellStyle name="SAPBEXstdData 3" xfId="3553" xr:uid="{00000000-0005-0000-0000-0000E70D0000}"/>
    <cellStyle name="SAPBEXstdData 3 2" xfId="3554" xr:uid="{00000000-0005-0000-0000-0000E80D0000}"/>
    <cellStyle name="SAPBEXstdData 3 2 2" xfId="3555" xr:uid="{00000000-0005-0000-0000-0000E90D0000}"/>
    <cellStyle name="SAPBEXstdData 3 2 2 2" xfId="3556" xr:uid="{00000000-0005-0000-0000-0000EA0D0000}"/>
    <cellStyle name="SAPBEXstdData 3 2 2 3" xfId="3557" xr:uid="{00000000-0005-0000-0000-0000EB0D0000}"/>
    <cellStyle name="SAPBEXstdData 3 2 2 4" xfId="3558" xr:uid="{00000000-0005-0000-0000-0000EC0D0000}"/>
    <cellStyle name="SAPBEXstdData 3 2 2 5" xfId="3559" xr:uid="{00000000-0005-0000-0000-0000ED0D0000}"/>
    <cellStyle name="SAPBEXstdData 3 2 2 6" xfId="3560" xr:uid="{00000000-0005-0000-0000-0000EE0D0000}"/>
    <cellStyle name="SAPBEXstdData 3 2 2 7" xfId="3561" xr:uid="{00000000-0005-0000-0000-0000EF0D0000}"/>
    <cellStyle name="SAPBEXstdData 3 3" xfId="3562" xr:uid="{00000000-0005-0000-0000-0000F00D0000}"/>
    <cellStyle name="SAPBEXstdData 3 3 2" xfId="3563" xr:uid="{00000000-0005-0000-0000-0000F10D0000}"/>
    <cellStyle name="SAPBEXstdData 3 3 2 2" xfId="3564" xr:uid="{00000000-0005-0000-0000-0000F20D0000}"/>
    <cellStyle name="SAPBEXstdData 3 3 2 3" xfId="3565" xr:uid="{00000000-0005-0000-0000-0000F30D0000}"/>
    <cellStyle name="SAPBEXstdData 3 3 2 4" xfId="3566" xr:uid="{00000000-0005-0000-0000-0000F40D0000}"/>
    <cellStyle name="SAPBEXstdData 3 3 2 5" xfId="3567" xr:uid="{00000000-0005-0000-0000-0000F50D0000}"/>
    <cellStyle name="SAPBEXstdData 3 3 2 6" xfId="3568" xr:uid="{00000000-0005-0000-0000-0000F60D0000}"/>
    <cellStyle name="SAPBEXstdData 3 3 2 7" xfId="3569" xr:uid="{00000000-0005-0000-0000-0000F70D0000}"/>
    <cellStyle name="SAPBEXstdData 3 4" xfId="3570" xr:uid="{00000000-0005-0000-0000-0000F80D0000}"/>
    <cellStyle name="SAPBEXstdData 3 4 2" xfId="3571" xr:uid="{00000000-0005-0000-0000-0000F90D0000}"/>
    <cellStyle name="SAPBEXstdData 3 4 2 2" xfId="3572" xr:uid="{00000000-0005-0000-0000-0000FA0D0000}"/>
    <cellStyle name="SAPBEXstdData 3 4 2 3" xfId="3573" xr:uid="{00000000-0005-0000-0000-0000FB0D0000}"/>
    <cellStyle name="SAPBEXstdData 3 4 2 4" xfId="3574" xr:uid="{00000000-0005-0000-0000-0000FC0D0000}"/>
    <cellStyle name="SAPBEXstdData 3 4 2 5" xfId="3575" xr:uid="{00000000-0005-0000-0000-0000FD0D0000}"/>
    <cellStyle name="SAPBEXstdData 3 4 2 6" xfId="3576" xr:uid="{00000000-0005-0000-0000-0000FE0D0000}"/>
    <cellStyle name="SAPBEXstdData 3 4 2 7" xfId="3577" xr:uid="{00000000-0005-0000-0000-0000FF0D0000}"/>
    <cellStyle name="SAPBEXstdData 3 5" xfId="3578" xr:uid="{00000000-0005-0000-0000-0000000E0000}"/>
    <cellStyle name="SAPBEXstdData 3 5 2" xfId="3579" xr:uid="{00000000-0005-0000-0000-0000010E0000}"/>
    <cellStyle name="SAPBEXstdData 3 5 3" xfId="3580" xr:uid="{00000000-0005-0000-0000-0000020E0000}"/>
    <cellStyle name="SAPBEXstdData 3 5 4" xfId="3581" xr:uid="{00000000-0005-0000-0000-0000030E0000}"/>
    <cellStyle name="SAPBEXstdData 3 5 5" xfId="3582" xr:uid="{00000000-0005-0000-0000-0000040E0000}"/>
    <cellStyle name="SAPBEXstdData 3 5 6" xfId="3583" xr:uid="{00000000-0005-0000-0000-0000050E0000}"/>
    <cellStyle name="SAPBEXstdData 3 5 7" xfId="3584" xr:uid="{00000000-0005-0000-0000-0000060E0000}"/>
    <cellStyle name="SAPBEXstdData 4" xfId="3585" xr:uid="{00000000-0005-0000-0000-0000070E0000}"/>
    <cellStyle name="SAPBEXstdData 4 2" xfId="3586" xr:uid="{00000000-0005-0000-0000-0000080E0000}"/>
    <cellStyle name="SAPBEXstdData 4 2 2" xfId="3587" xr:uid="{00000000-0005-0000-0000-0000090E0000}"/>
    <cellStyle name="SAPBEXstdData 4 2 2 2" xfId="3588" xr:uid="{00000000-0005-0000-0000-00000A0E0000}"/>
    <cellStyle name="SAPBEXstdData 4 2 2 3" xfId="3589" xr:uid="{00000000-0005-0000-0000-00000B0E0000}"/>
    <cellStyle name="SAPBEXstdData 4 2 2 4" xfId="3590" xr:uid="{00000000-0005-0000-0000-00000C0E0000}"/>
    <cellStyle name="SAPBEXstdData 4 2 2 5" xfId="3591" xr:uid="{00000000-0005-0000-0000-00000D0E0000}"/>
    <cellStyle name="SAPBEXstdData 4 2 2 6" xfId="3592" xr:uid="{00000000-0005-0000-0000-00000E0E0000}"/>
    <cellStyle name="SAPBEXstdData 4 2 2 7" xfId="3593" xr:uid="{00000000-0005-0000-0000-00000F0E0000}"/>
    <cellStyle name="SAPBEXstdData 4 3" xfId="3594" xr:uid="{00000000-0005-0000-0000-0000100E0000}"/>
    <cellStyle name="SAPBEXstdData 4 3 2" xfId="3595" xr:uid="{00000000-0005-0000-0000-0000110E0000}"/>
    <cellStyle name="SAPBEXstdData 4 3 2 2" xfId="3596" xr:uid="{00000000-0005-0000-0000-0000120E0000}"/>
    <cellStyle name="SAPBEXstdData 4 3 2 3" xfId="3597" xr:uid="{00000000-0005-0000-0000-0000130E0000}"/>
    <cellStyle name="SAPBEXstdData 4 3 2 4" xfId="3598" xr:uid="{00000000-0005-0000-0000-0000140E0000}"/>
    <cellStyle name="SAPBEXstdData 4 3 2 5" xfId="3599" xr:uid="{00000000-0005-0000-0000-0000150E0000}"/>
    <cellStyle name="SAPBEXstdData 4 3 2 6" xfId="3600" xr:uid="{00000000-0005-0000-0000-0000160E0000}"/>
    <cellStyle name="SAPBEXstdData 4 3 2 7" xfId="3601" xr:uid="{00000000-0005-0000-0000-0000170E0000}"/>
    <cellStyle name="SAPBEXstdData 4 4" xfId="3602" xr:uid="{00000000-0005-0000-0000-0000180E0000}"/>
    <cellStyle name="SAPBEXstdData 4 4 2" xfId="3603" xr:uid="{00000000-0005-0000-0000-0000190E0000}"/>
    <cellStyle name="SAPBEXstdData 4 4 2 2" xfId="3604" xr:uid="{00000000-0005-0000-0000-00001A0E0000}"/>
    <cellStyle name="SAPBEXstdData 4 4 2 3" xfId="3605" xr:uid="{00000000-0005-0000-0000-00001B0E0000}"/>
    <cellStyle name="SAPBEXstdData 4 4 2 4" xfId="3606" xr:uid="{00000000-0005-0000-0000-00001C0E0000}"/>
    <cellStyle name="SAPBEXstdData 4 4 2 5" xfId="3607" xr:uid="{00000000-0005-0000-0000-00001D0E0000}"/>
    <cellStyle name="SAPBEXstdData 4 4 2 6" xfId="3608" xr:uid="{00000000-0005-0000-0000-00001E0E0000}"/>
    <cellStyle name="SAPBEXstdData 4 4 2 7" xfId="3609" xr:uid="{00000000-0005-0000-0000-00001F0E0000}"/>
    <cellStyle name="SAPBEXstdData 4 5" xfId="3610" xr:uid="{00000000-0005-0000-0000-0000200E0000}"/>
    <cellStyle name="SAPBEXstdData 4 5 2" xfId="3611" xr:uid="{00000000-0005-0000-0000-0000210E0000}"/>
    <cellStyle name="SAPBEXstdData 4 5 3" xfId="3612" xr:uid="{00000000-0005-0000-0000-0000220E0000}"/>
    <cellStyle name="SAPBEXstdData 4 5 4" xfId="3613" xr:uid="{00000000-0005-0000-0000-0000230E0000}"/>
    <cellStyle name="SAPBEXstdData 4 5 5" xfId="3614" xr:uid="{00000000-0005-0000-0000-0000240E0000}"/>
    <cellStyle name="SAPBEXstdData 4 5 6" xfId="3615" xr:uid="{00000000-0005-0000-0000-0000250E0000}"/>
    <cellStyle name="SAPBEXstdData 4 5 7" xfId="3616" xr:uid="{00000000-0005-0000-0000-0000260E0000}"/>
    <cellStyle name="SAPBEXstdData 5" xfId="3617" xr:uid="{00000000-0005-0000-0000-0000270E0000}"/>
    <cellStyle name="SAPBEXstdData 5 2" xfId="3618" xr:uid="{00000000-0005-0000-0000-0000280E0000}"/>
    <cellStyle name="SAPBEXstdData 5 2 2" xfId="3619" xr:uid="{00000000-0005-0000-0000-0000290E0000}"/>
    <cellStyle name="SAPBEXstdData 5 2 2 2" xfId="3620" xr:uid="{00000000-0005-0000-0000-00002A0E0000}"/>
    <cellStyle name="SAPBEXstdData 5 2 2 3" xfId="3621" xr:uid="{00000000-0005-0000-0000-00002B0E0000}"/>
    <cellStyle name="SAPBEXstdData 5 2 2 4" xfId="3622" xr:uid="{00000000-0005-0000-0000-00002C0E0000}"/>
    <cellStyle name="SAPBEXstdData 5 2 2 5" xfId="3623" xr:uid="{00000000-0005-0000-0000-00002D0E0000}"/>
    <cellStyle name="SAPBEXstdData 5 2 2 6" xfId="3624" xr:uid="{00000000-0005-0000-0000-00002E0E0000}"/>
    <cellStyle name="SAPBEXstdData 5 2 2 7" xfId="3625" xr:uid="{00000000-0005-0000-0000-00002F0E0000}"/>
    <cellStyle name="SAPBEXstdData 5 3" xfId="3626" xr:uid="{00000000-0005-0000-0000-0000300E0000}"/>
    <cellStyle name="SAPBEXstdData 5 3 2" xfId="3627" xr:uid="{00000000-0005-0000-0000-0000310E0000}"/>
    <cellStyle name="SAPBEXstdData 5 3 2 2" xfId="3628" xr:uid="{00000000-0005-0000-0000-0000320E0000}"/>
    <cellStyle name="SAPBEXstdData 5 3 2 3" xfId="3629" xr:uid="{00000000-0005-0000-0000-0000330E0000}"/>
    <cellStyle name="SAPBEXstdData 5 3 2 4" xfId="3630" xr:uid="{00000000-0005-0000-0000-0000340E0000}"/>
    <cellStyle name="SAPBEXstdData 5 3 2 5" xfId="3631" xr:uid="{00000000-0005-0000-0000-0000350E0000}"/>
    <cellStyle name="SAPBEXstdData 5 3 2 6" xfId="3632" xr:uid="{00000000-0005-0000-0000-0000360E0000}"/>
    <cellStyle name="SAPBEXstdData 5 3 2 7" xfId="3633" xr:uid="{00000000-0005-0000-0000-0000370E0000}"/>
    <cellStyle name="SAPBEXstdData 5 4" xfId="3634" xr:uid="{00000000-0005-0000-0000-0000380E0000}"/>
    <cellStyle name="SAPBEXstdData 5 4 2" xfId="3635" xr:uid="{00000000-0005-0000-0000-0000390E0000}"/>
    <cellStyle name="SAPBEXstdData 5 4 2 2" xfId="3636" xr:uid="{00000000-0005-0000-0000-00003A0E0000}"/>
    <cellStyle name="SAPBEXstdData 5 4 2 3" xfId="3637" xr:uid="{00000000-0005-0000-0000-00003B0E0000}"/>
    <cellStyle name="SAPBEXstdData 5 4 2 4" xfId="3638" xr:uid="{00000000-0005-0000-0000-00003C0E0000}"/>
    <cellStyle name="SAPBEXstdData 5 4 2 5" xfId="3639" xr:uid="{00000000-0005-0000-0000-00003D0E0000}"/>
    <cellStyle name="SAPBEXstdData 5 4 2 6" xfId="3640" xr:uid="{00000000-0005-0000-0000-00003E0E0000}"/>
    <cellStyle name="SAPBEXstdData 5 4 2 7" xfId="3641" xr:uid="{00000000-0005-0000-0000-00003F0E0000}"/>
    <cellStyle name="SAPBEXstdData 5 5" xfId="3642" xr:uid="{00000000-0005-0000-0000-0000400E0000}"/>
    <cellStyle name="SAPBEXstdData 5 5 2" xfId="3643" xr:uid="{00000000-0005-0000-0000-0000410E0000}"/>
    <cellStyle name="SAPBEXstdData 5 5 3" xfId="3644" xr:uid="{00000000-0005-0000-0000-0000420E0000}"/>
    <cellStyle name="SAPBEXstdData 5 5 4" xfId="3645" xr:uid="{00000000-0005-0000-0000-0000430E0000}"/>
    <cellStyle name="SAPBEXstdData 5 5 5" xfId="3646" xr:uid="{00000000-0005-0000-0000-0000440E0000}"/>
    <cellStyle name="SAPBEXstdData 5 5 6" xfId="3647" xr:uid="{00000000-0005-0000-0000-0000450E0000}"/>
    <cellStyle name="SAPBEXstdData 5 5 7" xfId="3648" xr:uid="{00000000-0005-0000-0000-0000460E0000}"/>
    <cellStyle name="SAPBEXstdData 6" xfId="3649" xr:uid="{00000000-0005-0000-0000-0000470E0000}"/>
    <cellStyle name="SAPBEXstdData 6 2" xfId="3650" xr:uid="{00000000-0005-0000-0000-0000480E0000}"/>
    <cellStyle name="SAPBEXstdData 6 2 2" xfId="3651" xr:uid="{00000000-0005-0000-0000-0000490E0000}"/>
    <cellStyle name="SAPBEXstdData 6 2 2 2" xfId="3652" xr:uid="{00000000-0005-0000-0000-00004A0E0000}"/>
    <cellStyle name="SAPBEXstdData 6 2 2 3" xfId="3653" xr:uid="{00000000-0005-0000-0000-00004B0E0000}"/>
    <cellStyle name="SAPBEXstdData 6 2 2 4" xfId="3654" xr:uid="{00000000-0005-0000-0000-00004C0E0000}"/>
    <cellStyle name="SAPBEXstdData 6 2 2 5" xfId="3655" xr:uid="{00000000-0005-0000-0000-00004D0E0000}"/>
    <cellStyle name="SAPBEXstdData 6 2 2 6" xfId="3656" xr:uid="{00000000-0005-0000-0000-00004E0E0000}"/>
    <cellStyle name="SAPBEXstdData 6 2 2 7" xfId="3657" xr:uid="{00000000-0005-0000-0000-00004F0E0000}"/>
    <cellStyle name="SAPBEXstdData 6 3" xfId="3658" xr:uid="{00000000-0005-0000-0000-0000500E0000}"/>
    <cellStyle name="SAPBEXstdData 6 3 2" xfId="3659" xr:uid="{00000000-0005-0000-0000-0000510E0000}"/>
    <cellStyle name="SAPBEXstdData 6 3 2 2" xfId="3660" xr:uid="{00000000-0005-0000-0000-0000520E0000}"/>
    <cellStyle name="SAPBEXstdData 6 3 2 3" xfId="3661" xr:uid="{00000000-0005-0000-0000-0000530E0000}"/>
    <cellStyle name="SAPBEXstdData 6 3 2 4" xfId="3662" xr:uid="{00000000-0005-0000-0000-0000540E0000}"/>
    <cellStyle name="SAPBEXstdData 6 3 2 5" xfId="3663" xr:uid="{00000000-0005-0000-0000-0000550E0000}"/>
    <cellStyle name="SAPBEXstdData 6 3 2 6" xfId="3664" xr:uid="{00000000-0005-0000-0000-0000560E0000}"/>
    <cellStyle name="SAPBEXstdData 6 3 2 7" xfId="3665" xr:uid="{00000000-0005-0000-0000-0000570E0000}"/>
    <cellStyle name="SAPBEXstdData 6 4" xfId="3666" xr:uid="{00000000-0005-0000-0000-0000580E0000}"/>
    <cellStyle name="SAPBEXstdData 6 4 2" xfId="3667" xr:uid="{00000000-0005-0000-0000-0000590E0000}"/>
    <cellStyle name="SAPBEXstdData 6 4 2 2" xfId="3668" xr:uid="{00000000-0005-0000-0000-00005A0E0000}"/>
    <cellStyle name="SAPBEXstdData 6 4 2 3" xfId="3669" xr:uid="{00000000-0005-0000-0000-00005B0E0000}"/>
    <cellStyle name="SAPBEXstdData 6 4 2 4" xfId="3670" xr:uid="{00000000-0005-0000-0000-00005C0E0000}"/>
    <cellStyle name="SAPBEXstdData 6 4 2 5" xfId="3671" xr:uid="{00000000-0005-0000-0000-00005D0E0000}"/>
    <cellStyle name="SAPBEXstdData 6 4 2 6" xfId="3672" xr:uid="{00000000-0005-0000-0000-00005E0E0000}"/>
    <cellStyle name="SAPBEXstdData 6 4 2 7" xfId="3673" xr:uid="{00000000-0005-0000-0000-00005F0E0000}"/>
    <cellStyle name="SAPBEXstdData 6 5" xfId="3674" xr:uid="{00000000-0005-0000-0000-0000600E0000}"/>
    <cellStyle name="SAPBEXstdData 6 5 2" xfId="3675" xr:uid="{00000000-0005-0000-0000-0000610E0000}"/>
    <cellStyle name="SAPBEXstdData 6 5 3" xfId="3676" xr:uid="{00000000-0005-0000-0000-0000620E0000}"/>
    <cellStyle name="SAPBEXstdData 6 5 4" xfId="3677" xr:uid="{00000000-0005-0000-0000-0000630E0000}"/>
    <cellStyle name="SAPBEXstdData 6 5 5" xfId="3678" xr:uid="{00000000-0005-0000-0000-0000640E0000}"/>
    <cellStyle name="SAPBEXstdData 6 5 6" xfId="3679" xr:uid="{00000000-0005-0000-0000-0000650E0000}"/>
    <cellStyle name="SAPBEXstdData 6 5 7" xfId="3680" xr:uid="{00000000-0005-0000-0000-0000660E0000}"/>
    <cellStyle name="SAPBEXstdData 7" xfId="3681" xr:uid="{00000000-0005-0000-0000-0000670E0000}"/>
    <cellStyle name="SAPBEXstdData 7 2" xfId="3682" xr:uid="{00000000-0005-0000-0000-0000680E0000}"/>
    <cellStyle name="SAPBEXstdData 7 2 2" xfId="3683" xr:uid="{00000000-0005-0000-0000-0000690E0000}"/>
    <cellStyle name="SAPBEXstdData 7 2 2 2" xfId="3684" xr:uid="{00000000-0005-0000-0000-00006A0E0000}"/>
    <cellStyle name="SAPBEXstdData 7 2 2 3" xfId="3685" xr:uid="{00000000-0005-0000-0000-00006B0E0000}"/>
    <cellStyle name="SAPBEXstdData 7 2 2 4" xfId="3686" xr:uid="{00000000-0005-0000-0000-00006C0E0000}"/>
    <cellStyle name="SAPBEXstdData 7 2 2 5" xfId="3687" xr:uid="{00000000-0005-0000-0000-00006D0E0000}"/>
    <cellStyle name="SAPBEXstdData 7 2 2 6" xfId="3688" xr:uid="{00000000-0005-0000-0000-00006E0E0000}"/>
    <cellStyle name="SAPBEXstdData 7 2 2 7" xfId="3689" xr:uid="{00000000-0005-0000-0000-00006F0E0000}"/>
    <cellStyle name="SAPBEXstdData 7 3" xfId="3690" xr:uid="{00000000-0005-0000-0000-0000700E0000}"/>
    <cellStyle name="SAPBEXstdData 7 3 2" xfId="3691" xr:uid="{00000000-0005-0000-0000-0000710E0000}"/>
    <cellStyle name="SAPBEXstdData 7 3 2 2" xfId="3692" xr:uid="{00000000-0005-0000-0000-0000720E0000}"/>
    <cellStyle name="SAPBEXstdData 7 3 2 3" xfId="3693" xr:uid="{00000000-0005-0000-0000-0000730E0000}"/>
    <cellStyle name="SAPBEXstdData 7 3 2 4" xfId="3694" xr:uid="{00000000-0005-0000-0000-0000740E0000}"/>
    <cellStyle name="SAPBEXstdData 7 3 2 5" xfId="3695" xr:uid="{00000000-0005-0000-0000-0000750E0000}"/>
    <cellStyle name="SAPBEXstdData 7 3 2 6" xfId="3696" xr:uid="{00000000-0005-0000-0000-0000760E0000}"/>
    <cellStyle name="SAPBEXstdData 7 3 2 7" xfId="3697" xr:uid="{00000000-0005-0000-0000-0000770E0000}"/>
    <cellStyle name="SAPBEXstdData 7 4" xfId="3698" xr:uid="{00000000-0005-0000-0000-0000780E0000}"/>
    <cellStyle name="SAPBEXstdData 7 4 2" xfId="3699" xr:uid="{00000000-0005-0000-0000-0000790E0000}"/>
    <cellStyle name="SAPBEXstdData 7 4 2 2" xfId="3700" xr:uid="{00000000-0005-0000-0000-00007A0E0000}"/>
    <cellStyle name="SAPBEXstdData 7 4 2 3" xfId="3701" xr:uid="{00000000-0005-0000-0000-00007B0E0000}"/>
    <cellStyle name="SAPBEXstdData 7 4 2 4" xfId="3702" xr:uid="{00000000-0005-0000-0000-00007C0E0000}"/>
    <cellStyle name="SAPBEXstdData 7 4 2 5" xfId="3703" xr:uid="{00000000-0005-0000-0000-00007D0E0000}"/>
    <cellStyle name="SAPBEXstdData 7 4 2 6" xfId="3704" xr:uid="{00000000-0005-0000-0000-00007E0E0000}"/>
    <cellStyle name="SAPBEXstdData 7 4 2 7" xfId="3705" xr:uid="{00000000-0005-0000-0000-00007F0E0000}"/>
    <cellStyle name="SAPBEXstdData 7 5" xfId="3706" xr:uid="{00000000-0005-0000-0000-0000800E0000}"/>
    <cellStyle name="SAPBEXstdData 7 5 2" xfId="3707" xr:uid="{00000000-0005-0000-0000-0000810E0000}"/>
    <cellStyle name="SAPBEXstdData 7 5 3" xfId="3708" xr:uid="{00000000-0005-0000-0000-0000820E0000}"/>
    <cellStyle name="SAPBEXstdData 7 5 4" xfId="3709" xr:uid="{00000000-0005-0000-0000-0000830E0000}"/>
    <cellStyle name="SAPBEXstdData 7 5 5" xfId="3710" xr:uid="{00000000-0005-0000-0000-0000840E0000}"/>
    <cellStyle name="SAPBEXstdData 7 5 6" xfId="3711" xr:uid="{00000000-0005-0000-0000-0000850E0000}"/>
    <cellStyle name="SAPBEXstdData 7 5 7" xfId="3712" xr:uid="{00000000-0005-0000-0000-0000860E0000}"/>
    <cellStyle name="SAPBEXstdData 8" xfId="3713" xr:uid="{00000000-0005-0000-0000-0000870E0000}"/>
    <cellStyle name="SAPBEXstdData 8 2" xfId="3714" xr:uid="{00000000-0005-0000-0000-0000880E0000}"/>
    <cellStyle name="SAPBEXstdData 8 2 2" xfId="3715" xr:uid="{00000000-0005-0000-0000-0000890E0000}"/>
    <cellStyle name="SAPBEXstdData 8 2 2 2" xfId="3716" xr:uid="{00000000-0005-0000-0000-00008A0E0000}"/>
    <cellStyle name="SAPBEXstdData 8 2 2 3" xfId="3717" xr:uid="{00000000-0005-0000-0000-00008B0E0000}"/>
    <cellStyle name="SAPBEXstdData 8 2 2 4" xfId="3718" xr:uid="{00000000-0005-0000-0000-00008C0E0000}"/>
    <cellStyle name="SAPBEXstdData 8 2 2 5" xfId="3719" xr:uid="{00000000-0005-0000-0000-00008D0E0000}"/>
    <cellStyle name="SAPBEXstdData 8 2 2 6" xfId="3720" xr:uid="{00000000-0005-0000-0000-00008E0E0000}"/>
    <cellStyle name="SAPBEXstdData 8 2 2 7" xfId="3721" xr:uid="{00000000-0005-0000-0000-00008F0E0000}"/>
    <cellStyle name="SAPBEXstdData 8 3" xfId="3722" xr:uid="{00000000-0005-0000-0000-0000900E0000}"/>
    <cellStyle name="SAPBEXstdData 8 3 2" xfId="3723" xr:uid="{00000000-0005-0000-0000-0000910E0000}"/>
    <cellStyle name="SAPBEXstdData 8 3 2 2" xfId="3724" xr:uid="{00000000-0005-0000-0000-0000920E0000}"/>
    <cellStyle name="SAPBEXstdData 8 3 2 3" xfId="3725" xr:uid="{00000000-0005-0000-0000-0000930E0000}"/>
    <cellStyle name="SAPBEXstdData 8 3 2 4" xfId="3726" xr:uid="{00000000-0005-0000-0000-0000940E0000}"/>
    <cellStyle name="SAPBEXstdData 8 3 2 5" xfId="3727" xr:uid="{00000000-0005-0000-0000-0000950E0000}"/>
    <cellStyle name="SAPBEXstdData 8 3 2 6" xfId="3728" xr:uid="{00000000-0005-0000-0000-0000960E0000}"/>
    <cellStyle name="SAPBEXstdData 8 3 2 7" xfId="3729" xr:uid="{00000000-0005-0000-0000-0000970E0000}"/>
    <cellStyle name="SAPBEXstdData 8 4" xfId="3730" xr:uid="{00000000-0005-0000-0000-0000980E0000}"/>
    <cellStyle name="SAPBEXstdData 8 4 2" xfId="3731" xr:uid="{00000000-0005-0000-0000-0000990E0000}"/>
    <cellStyle name="SAPBEXstdData 8 4 2 2" xfId="3732" xr:uid="{00000000-0005-0000-0000-00009A0E0000}"/>
    <cellStyle name="SAPBEXstdData 8 4 2 3" xfId="3733" xr:uid="{00000000-0005-0000-0000-00009B0E0000}"/>
    <cellStyle name="SAPBEXstdData 8 4 2 4" xfId="3734" xr:uid="{00000000-0005-0000-0000-00009C0E0000}"/>
    <cellStyle name="SAPBEXstdData 8 4 2 5" xfId="3735" xr:uid="{00000000-0005-0000-0000-00009D0E0000}"/>
    <cellStyle name="SAPBEXstdData 8 4 2 6" xfId="3736" xr:uid="{00000000-0005-0000-0000-00009E0E0000}"/>
    <cellStyle name="SAPBEXstdData 8 4 2 7" xfId="3737" xr:uid="{00000000-0005-0000-0000-00009F0E0000}"/>
    <cellStyle name="SAPBEXstdData 8 5" xfId="3738" xr:uid="{00000000-0005-0000-0000-0000A00E0000}"/>
    <cellStyle name="SAPBEXstdData 8 5 2" xfId="3739" xr:uid="{00000000-0005-0000-0000-0000A10E0000}"/>
    <cellStyle name="SAPBEXstdData 8 5 3" xfId="3740" xr:uid="{00000000-0005-0000-0000-0000A20E0000}"/>
    <cellStyle name="SAPBEXstdData 8 5 4" xfId="3741" xr:uid="{00000000-0005-0000-0000-0000A30E0000}"/>
    <cellStyle name="SAPBEXstdData 8 5 5" xfId="3742" xr:uid="{00000000-0005-0000-0000-0000A40E0000}"/>
    <cellStyle name="SAPBEXstdData 8 5 6" xfId="3743" xr:uid="{00000000-0005-0000-0000-0000A50E0000}"/>
    <cellStyle name="SAPBEXstdData 8 5 7" xfId="3744" xr:uid="{00000000-0005-0000-0000-0000A60E0000}"/>
    <cellStyle name="SAPBEXstdData 9" xfId="3745" xr:uid="{00000000-0005-0000-0000-0000A70E0000}"/>
    <cellStyle name="SAPBEXstdData 9 2" xfId="3746" xr:uid="{00000000-0005-0000-0000-0000A80E0000}"/>
    <cellStyle name="SAPBEXstdData 9 2 2" xfId="3747" xr:uid="{00000000-0005-0000-0000-0000A90E0000}"/>
    <cellStyle name="SAPBEXstdData 9 2 2 2" xfId="3748" xr:uid="{00000000-0005-0000-0000-0000AA0E0000}"/>
    <cellStyle name="SAPBEXstdData 9 2 2 3" xfId="3749" xr:uid="{00000000-0005-0000-0000-0000AB0E0000}"/>
    <cellStyle name="SAPBEXstdData 9 2 2 4" xfId="3750" xr:uid="{00000000-0005-0000-0000-0000AC0E0000}"/>
    <cellStyle name="SAPBEXstdData 9 2 2 5" xfId="3751" xr:uid="{00000000-0005-0000-0000-0000AD0E0000}"/>
    <cellStyle name="SAPBEXstdData 9 2 2 6" xfId="3752" xr:uid="{00000000-0005-0000-0000-0000AE0E0000}"/>
    <cellStyle name="SAPBEXstdData 9 2 2 7" xfId="3753" xr:uid="{00000000-0005-0000-0000-0000AF0E0000}"/>
    <cellStyle name="SAPBEXstdData 9 3" xfId="3754" xr:uid="{00000000-0005-0000-0000-0000B00E0000}"/>
    <cellStyle name="SAPBEXstdData 9 3 2" xfId="3755" xr:uid="{00000000-0005-0000-0000-0000B10E0000}"/>
    <cellStyle name="SAPBEXstdData 9 3 2 2" xfId="3756" xr:uid="{00000000-0005-0000-0000-0000B20E0000}"/>
    <cellStyle name="SAPBEXstdData 9 3 2 3" xfId="3757" xr:uid="{00000000-0005-0000-0000-0000B30E0000}"/>
    <cellStyle name="SAPBEXstdData 9 3 2 4" xfId="3758" xr:uid="{00000000-0005-0000-0000-0000B40E0000}"/>
    <cellStyle name="SAPBEXstdData 9 3 2 5" xfId="3759" xr:uid="{00000000-0005-0000-0000-0000B50E0000}"/>
    <cellStyle name="SAPBEXstdData 9 3 2 6" xfId="3760" xr:uid="{00000000-0005-0000-0000-0000B60E0000}"/>
    <cellStyle name="SAPBEXstdData 9 3 2 7" xfId="3761" xr:uid="{00000000-0005-0000-0000-0000B70E0000}"/>
    <cellStyle name="SAPBEXstdData 9 4" xfId="3762" xr:uid="{00000000-0005-0000-0000-0000B80E0000}"/>
    <cellStyle name="SAPBEXstdData 9 4 2" xfId="3763" xr:uid="{00000000-0005-0000-0000-0000B90E0000}"/>
    <cellStyle name="SAPBEXstdData 9 4 2 2" xfId="3764" xr:uid="{00000000-0005-0000-0000-0000BA0E0000}"/>
    <cellStyle name="SAPBEXstdData 9 4 2 3" xfId="3765" xr:uid="{00000000-0005-0000-0000-0000BB0E0000}"/>
    <cellStyle name="SAPBEXstdData 9 4 2 4" xfId="3766" xr:uid="{00000000-0005-0000-0000-0000BC0E0000}"/>
    <cellStyle name="SAPBEXstdData 9 4 2 5" xfId="3767" xr:uid="{00000000-0005-0000-0000-0000BD0E0000}"/>
    <cellStyle name="SAPBEXstdData 9 4 2 6" xfId="3768" xr:uid="{00000000-0005-0000-0000-0000BE0E0000}"/>
    <cellStyle name="SAPBEXstdData 9 4 2 7" xfId="3769" xr:uid="{00000000-0005-0000-0000-0000BF0E0000}"/>
    <cellStyle name="SAPBEXstdData 9 5" xfId="3770" xr:uid="{00000000-0005-0000-0000-0000C00E0000}"/>
    <cellStyle name="SAPBEXstdData 9 5 2" xfId="3771" xr:uid="{00000000-0005-0000-0000-0000C10E0000}"/>
    <cellStyle name="SAPBEXstdData 9 5 3" xfId="3772" xr:uid="{00000000-0005-0000-0000-0000C20E0000}"/>
    <cellStyle name="SAPBEXstdData 9 5 4" xfId="3773" xr:uid="{00000000-0005-0000-0000-0000C30E0000}"/>
    <cellStyle name="SAPBEXstdData 9 5 5" xfId="3774" xr:uid="{00000000-0005-0000-0000-0000C40E0000}"/>
    <cellStyle name="SAPBEXstdData 9 5 6" xfId="3775" xr:uid="{00000000-0005-0000-0000-0000C50E0000}"/>
    <cellStyle name="SAPBEXstdData 9 5 7" xfId="3776" xr:uid="{00000000-0005-0000-0000-0000C60E0000}"/>
    <cellStyle name="SAPBEXstdDataEmph" xfId="3777" xr:uid="{00000000-0005-0000-0000-0000C70E0000}"/>
    <cellStyle name="SAPBEXstdDataEmph 2" xfId="3778" xr:uid="{00000000-0005-0000-0000-0000C80E0000}"/>
    <cellStyle name="SAPBEXstdDataEmph 2 2" xfId="3779" xr:uid="{00000000-0005-0000-0000-0000C90E0000}"/>
    <cellStyle name="SAPBEXstdDataEmph 2 3" xfId="3780" xr:uid="{00000000-0005-0000-0000-0000CA0E0000}"/>
    <cellStyle name="SAPBEXstdDataEmph 2 4" xfId="3781" xr:uid="{00000000-0005-0000-0000-0000CB0E0000}"/>
    <cellStyle name="SAPBEXstdDataEmph 2 5" xfId="3782" xr:uid="{00000000-0005-0000-0000-0000CC0E0000}"/>
    <cellStyle name="SAPBEXstdDataEmph 2 6" xfId="3783" xr:uid="{00000000-0005-0000-0000-0000CD0E0000}"/>
    <cellStyle name="SAPBEXstdDataEmph 2 7" xfId="3784" xr:uid="{00000000-0005-0000-0000-0000CE0E0000}"/>
    <cellStyle name="SAPBEXstdItem" xfId="3785" xr:uid="{00000000-0005-0000-0000-0000CF0E0000}"/>
    <cellStyle name="SAPBEXstdItem 10" xfId="3786" xr:uid="{00000000-0005-0000-0000-0000D00E0000}"/>
    <cellStyle name="SAPBEXstdItem 10 2" xfId="3787" xr:uid="{00000000-0005-0000-0000-0000D10E0000}"/>
    <cellStyle name="SAPBEXstdItem 10 2 2" xfId="3788" xr:uid="{00000000-0005-0000-0000-0000D20E0000}"/>
    <cellStyle name="SAPBEXstdItem 10 2 3" xfId="3789" xr:uid="{00000000-0005-0000-0000-0000D30E0000}"/>
    <cellStyle name="SAPBEXstdItem 10 2 4" xfId="3790" xr:uid="{00000000-0005-0000-0000-0000D40E0000}"/>
    <cellStyle name="SAPBEXstdItem 10 2 5" xfId="3791" xr:uid="{00000000-0005-0000-0000-0000D50E0000}"/>
    <cellStyle name="SAPBEXstdItem 10 2 6" xfId="3792" xr:uid="{00000000-0005-0000-0000-0000D60E0000}"/>
    <cellStyle name="SAPBEXstdItem 10 2 7" xfId="3793" xr:uid="{00000000-0005-0000-0000-0000D70E0000}"/>
    <cellStyle name="SAPBEXstdItem 11" xfId="3794" xr:uid="{00000000-0005-0000-0000-0000D80E0000}"/>
    <cellStyle name="SAPBEXstdItem 11 2" xfId="3795" xr:uid="{00000000-0005-0000-0000-0000D90E0000}"/>
    <cellStyle name="SAPBEXstdItem 11 3" xfId="3796" xr:uid="{00000000-0005-0000-0000-0000DA0E0000}"/>
    <cellStyle name="SAPBEXstdItem 11 4" xfId="3797" xr:uid="{00000000-0005-0000-0000-0000DB0E0000}"/>
    <cellStyle name="SAPBEXstdItem 11 5" xfId="3798" xr:uid="{00000000-0005-0000-0000-0000DC0E0000}"/>
    <cellStyle name="SAPBEXstdItem 11 6" xfId="3799" xr:uid="{00000000-0005-0000-0000-0000DD0E0000}"/>
    <cellStyle name="SAPBEXstdItem 11 7" xfId="3800" xr:uid="{00000000-0005-0000-0000-0000DE0E0000}"/>
    <cellStyle name="SAPBEXstdItem 2" xfId="3801" xr:uid="{00000000-0005-0000-0000-0000DF0E0000}"/>
    <cellStyle name="SAPBEXstdItem 2 10" xfId="3802" xr:uid="{00000000-0005-0000-0000-0000E00E0000}"/>
    <cellStyle name="SAPBEXstdItem 2 10 2" xfId="3803" xr:uid="{00000000-0005-0000-0000-0000E10E0000}"/>
    <cellStyle name="SAPBEXstdItem 2 10 3" xfId="3804" xr:uid="{00000000-0005-0000-0000-0000E20E0000}"/>
    <cellStyle name="SAPBEXstdItem 2 10 4" xfId="3805" xr:uid="{00000000-0005-0000-0000-0000E30E0000}"/>
    <cellStyle name="SAPBEXstdItem 2 10 5" xfId="3806" xr:uid="{00000000-0005-0000-0000-0000E40E0000}"/>
    <cellStyle name="SAPBEXstdItem 2 10 6" xfId="3807" xr:uid="{00000000-0005-0000-0000-0000E50E0000}"/>
    <cellStyle name="SAPBEXstdItem 2 10 7" xfId="3808" xr:uid="{00000000-0005-0000-0000-0000E60E0000}"/>
    <cellStyle name="SAPBEXstdItem 2 2" xfId="3809" xr:uid="{00000000-0005-0000-0000-0000E70E0000}"/>
    <cellStyle name="SAPBEXstdItem 2 2 2" xfId="3810" xr:uid="{00000000-0005-0000-0000-0000E80E0000}"/>
    <cellStyle name="SAPBEXstdItem 2 2 2 2" xfId="3811" xr:uid="{00000000-0005-0000-0000-0000E90E0000}"/>
    <cellStyle name="SAPBEXstdItem 2 2 2 2 2" xfId="3812" xr:uid="{00000000-0005-0000-0000-0000EA0E0000}"/>
    <cellStyle name="SAPBEXstdItem 2 2 2 2 3" xfId="3813" xr:uid="{00000000-0005-0000-0000-0000EB0E0000}"/>
    <cellStyle name="SAPBEXstdItem 2 2 2 2 4" xfId="3814" xr:uid="{00000000-0005-0000-0000-0000EC0E0000}"/>
    <cellStyle name="SAPBEXstdItem 2 2 2 2 5" xfId="3815" xr:uid="{00000000-0005-0000-0000-0000ED0E0000}"/>
    <cellStyle name="SAPBEXstdItem 2 2 2 2 6" xfId="3816" xr:uid="{00000000-0005-0000-0000-0000EE0E0000}"/>
    <cellStyle name="SAPBEXstdItem 2 2 2 2 7" xfId="3817" xr:uid="{00000000-0005-0000-0000-0000EF0E0000}"/>
    <cellStyle name="SAPBEXstdItem 2 2 3" xfId="3818" xr:uid="{00000000-0005-0000-0000-0000F00E0000}"/>
    <cellStyle name="SAPBEXstdItem 2 2 3 2" xfId="3819" xr:uid="{00000000-0005-0000-0000-0000F10E0000}"/>
    <cellStyle name="SAPBEXstdItem 2 2 3 2 2" xfId="3820" xr:uid="{00000000-0005-0000-0000-0000F20E0000}"/>
    <cellStyle name="SAPBEXstdItem 2 2 3 2 3" xfId="3821" xr:uid="{00000000-0005-0000-0000-0000F30E0000}"/>
    <cellStyle name="SAPBEXstdItem 2 2 3 2 4" xfId="3822" xr:uid="{00000000-0005-0000-0000-0000F40E0000}"/>
    <cellStyle name="SAPBEXstdItem 2 2 3 2 5" xfId="3823" xr:uid="{00000000-0005-0000-0000-0000F50E0000}"/>
    <cellStyle name="SAPBEXstdItem 2 2 3 2 6" xfId="3824" xr:uid="{00000000-0005-0000-0000-0000F60E0000}"/>
    <cellStyle name="SAPBEXstdItem 2 2 3 2 7" xfId="3825" xr:uid="{00000000-0005-0000-0000-0000F70E0000}"/>
    <cellStyle name="SAPBEXstdItem 2 2 4" xfId="3826" xr:uid="{00000000-0005-0000-0000-0000F80E0000}"/>
    <cellStyle name="SAPBEXstdItem 2 2 4 2" xfId="3827" xr:uid="{00000000-0005-0000-0000-0000F90E0000}"/>
    <cellStyle name="SAPBEXstdItem 2 2 4 2 2" xfId="3828" xr:uid="{00000000-0005-0000-0000-0000FA0E0000}"/>
    <cellStyle name="SAPBEXstdItem 2 2 4 2 3" xfId="3829" xr:uid="{00000000-0005-0000-0000-0000FB0E0000}"/>
    <cellStyle name="SAPBEXstdItem 2 2 4 2 4" xfId="3830" xr:uid="{00000000-0005-0000-0000-0000FC0E0000}"/>
    <cellStyle name="SAPBEXstdItem 2 2 4 2 5" xfId="3831" xr:uid="{00000000-0005-0000-0000-0000FD0E0000}"/>
    <cellStyle name="SAPBEXstdItem 2 2 4 2 6" xfId="3832" xr:uid="{00000000-0005-0000-0000-0000FE0E0000}"/>
    <cellStyle name="SAPBEXstdItem 2 2 4 2 7" xfId="3833" xr:uid="{00000000-0005-0000-0000-0000FF0E0000}"/>
    <cellStyle name="SAPBEXstdItem 2 2 5" xfId="3834" xr:uid="{00000000-0005-0000-0000-0000000F0000}"/>
    <cellStyle name="SAPBEXstdItem 2 2 5 2" xfId="3835" xr:uid="{00000000-0005-0000-0000-0000010F0000}"/>
    <cellStyle name="SAPBEXstdItem 2 2 5 3" xfId="3836" xr:uid="{00000000-0005-0000-0000-0000020F0000}"/>
    <cellStyle name="SAPBEXstdItem 2 2 5 4" xfId="3837" xr:uid="{00000000-0005-0000-0000-0000030F0000}"/>
    <cellStyle name="SAPBEXstdItem 2 2 5 5" xfId="3838" xr:uid="{00000000-0005-0000-0000-0000040F0000}"/>
    <cellStyle name="SAPBEXstdItem 2 2 5 6" xfId="3839" xr:uid="{00000000-0005-0000-0000-0000050F0000}"/>
    <cellStyle name="SAPBEXstdItem 2 2 5 7" xfId="3840" xr:uid="{00000000-0005-0000-0000-0000060F0000}"/>
    <cellStyle name="SAPBEXstdItem 2 3" xfId="3841" xr:uid="{00000000-0005-0000-0000-0000070F0000}"/>
    <cellStyle name="SAPBEXstdItem 2 3 2" xfId="3842" xr:uid="{00000000-0005-0000-0000-0000080F0000}"/>
    <cellStyle name="SAPBEXstdItem 2 3 2 2" xfId="3843" xr:uid="{00000000-0005-0000-0000-0000090F0000}"/>
    <cellStyle name="SAPBEXstdItem 2 3 2 2 2" xfId="3844" xr:uid="{00000000-0005-0000-0000-00000A0F0000}"/>
    <cellStyle name="SAPBEXstdItem 2 3 2 2 3" xfId="3845" xr:uid="{00000000-0005-0000-0000-00000B0F0000}"/>
    <cellStyle name="SAPBEXstdItem 2 3 2 2 4" xfId="3846" xr:uid="{00000000-0005-0000-0000-00000C0F0000}"/>
    <cellStyle name="SAPBEXstdItem 2 3 2 2 5" xfId="3847" xr:uid="{00000000-0005-0000-0000-00000D0F0000}"/>
    <cellStyle name="SAPBEXstdItem 2 3 2 2 6" xfId="3848" xr:uid="{00000000-0005-0000-0000-00000E0F0000}"/>
    <cellStyle name="SAPBEXstdItem 2 3 2 2 7" xfId="3849" xr:uid="{00000000-0005-0000-0000-00000F0F0000}"/>
    <cellStyle name="SAPBEXstdItem 2 3 3" xfId="3850" xr:uid="{00000000-0005-0000-0000-0000100F0000}"/>
    <cellStyle name="SAPBEXstdItem 2 3 3 2" xfId="3851" xr:uid="{00000000-0005-0000-0000-0000110F0000}"/>
    <cellStyle name="SAPBEXstdItem 2 3 3 2 2" xfId="3852" xr:uid="{00000000-0005-0000-0000-0000120F0000}"/>
    <cellStyle name="SAPBEXstdItem 2 3 3 2 3" xfId="3853" xr:uid="{00000000-0005-0000-0000-0000130F0000}"/>
    <cellStyle name="SAPBEXstdItem 2 3 3 2 4" xfId="3854" xr:uid="{00000000-0005-0000-0000-0000140F0000}"/>
    <cellStyle name="SAPBEXstdItem 2 3 3 2 5" xfId="3855" xr:uid="{00000000-0005-0000-0000-0000150F0000}"/>
    <cellStyle name="SAPBEXstdItem 2 3 3 2 6" xfId="3856" xr:uid="{00000000-0005-0000-0000-0000160F0000}"/>
    <cellStyle name="SAPBEXstdItem 2 3 3 2 7" xfId="3857" xr:uid="{00000000-0005-0000-0000-0000170F0000}"/>
    <cellStyle name="SAPBEXstdItem 2 3 4" xfId="3858" xr:uid="{00000000-0005-0000-0000-0000180F0000}"/>
    <cellStyle name="SAPBEXstdItem 2 3 4 2" xfId="3859" xr:uid="{00000000-0005-0000-0000-0000190F0000}"/>
    <cellStyle name="SAPBEXstdItem 2 3 4 2 2" xfId="3860" xr:uid="{00000000-0005-0000-0000-00001A0F0000}"/>
    <cellStyle name="SAPBEXstdItem 2 3 4 2 3" xfId="3861" xr:uid="{00000000-0005-0000-0000-00001B0F0000}"/>
    <cellStyle name="SAPBEXstdItem 2 3 4 2 4" xfId="3862" xr:uid="{00000000-0005-0000-0000-00001C0F0000}"/>
    <cellStyle name="SAPBEXstdItem 2 3 4 2 5" xfId="3863" xr:uid="{00000000-0005-0000-0000-00001D0F0000}"/>
    <cellStyle name="SAPBEXstdItem 2 3 4 2 6" xfId="3864" xr:uid="{00000000-0005-0000-0000-00001E0F0000}"/>
    <cellStyle name="SAPBEXstdItem 2 3 4 2 7" xfId="3865" xr:uid="{00000000-0005-0000-0000-00001F0F0000}"/>
    <cellStyle name="SAPBEXstdItem 2 3 5" xfId="3866" xr:uid="{00000000-0005-0000-0000-0000200F0000}"/>
    <cellStyle name="SAPBEXstdItem 2 3 5 2" xfId="3867" xr:uid="{00000000-0005-0000-0000-0000210F0000}"/>
    <cellStyle name="SAPBEXstdItem 2 3 5 3" xfId="3868" xr:uid="{00000000-0005-0000-0000-0000220F0000}"/>
    <cellStyle name="SAPBEXstdItem 2 3 5 4" xfId="3869" xr:uid="{00000000-0005-0000-0000-0000230F0000}"/>
    <cellStyle name="SAPBEXstdItem 2 3 5 5" xfId="3870" xr:uid="{00000000-0005-0000-0000-0000240F0000}"/>
    <cellStyle name="SAPBEXstdItem 2 3 5 6" xfId="3871" xr:uid="{00000000-0005-0000-0000-0000250F0000}"/>
    <cellStyle name="SAPBEXstdItem 2 3 5 7" xfId="3872" xr:uid="{00000000-0005-0000-0000-0000260F0000}"/>
    <cellStyle name="SAPBEXstdItem 2 4" xfId="3873" xr:uid="{00000000-0005-0000-0000-0000270F0000}"/>
    <cellStyle name="SAPBEXstdItem 2 4 2" xfId="3874" xr:uid="{00000000-0005-0000-0000-0000280F0000}"/>
    <cellStyle name="SAPBEXstdItem 2 4 2 2" xfId="3875" xr:uid="{00000000-0005-0000-0000-0000290F0000}"/>
    <cellStyle name="SAPBEXstdItem 2 4 2 2 2" xfId="3876" xr:uid="{00000000-0005-0000-0000-00002A0F0000}"/>
    <cellStyle name="SAPBEXstdItem 2 4 2 2 3" xfId="3877" xr:uid="{00000000-0005-0000-0000-00002B0F0000}"/>
    <cellStyle name="SAPBEXstdItem 2 4 2 2 4" xfId="3878" xr:uid="{00000000-0005-0000-0000-00002C0F0000}"/>
    <cellStyle name="SAPBEXstdItem 2 4 2 2 5" xfId="3879" xr:uid="{00000000-0005-0000-0000-00002D0F0000}"/>
    <cellStyle name="SAPBEXstdItem 2 4 2 2 6" xfId="3880" xr:uid="{00000000-0005-0000-0000-00002E0F0000}"/>
    <cellStyle name="SAPBEXstdItem 2 4 2 2 7" xfId="3881" xr:uid="{00000000-0005-0000-0000-00002F0F0000}"/>
    <cellStyle name="SAPBEXstdItem 2 4 3" xfId="3882" xr:uid="{00000000-0005-0000-0000-0000300F0000}"/>
    <cellStyle name="SAPBEXstdItem 2 4 3 2" xfId="3883" xr:uid="{00000000-0005-0000-0000-0000310F0000}"/>
    <cellStyle name="SAPBEXstdItem 2 4 3 2 2" xfId="3884" xr:uid="{00000000-0005-0000-0000-0000320F0000}"/>
    <cellStyle name="SAPBEXstdItem 2 4 3 2 3" xfId="3885" xr:uid="{00000000-0005-0000-0000-0000330F0000}"/>
    <cellStyle name="SAPBEXstdItem 2 4 3 2 4" xfId="3886" xr:uid="{00000000-0005-0000-0000-0000340F0000}"/>
    <cellStyle name="SAPBEXstdItem 2 4 3 2 5" xfId="3887" xr:uid="{00000000-0005-0000-0000-0000350F0000}"/>
    <cellStyle name="SAPBEXstdItem 2 4 3 2 6" xfId="3888" xr:uid="{00000000-0005-0000-0000-0000360F0000}"/>
    <cellStyle name="SAPBEXstdItem 2 4 3 2 7" xfId="3889" xr:uid="{00000000-0005-0000-0000-0000370F0000}"/>
    <cellStyle name="SAPBEXstdItem 2 4 4" xfId="3890" xr:uid="{00000000-0005-0000-0000-0000380F0000}"/>
    <cellStyle name="SAPBEXstdItem 2 4 4 2" xfId="3891" xr:uid="{00000000-0005-0000-0000-0000390F0000}"/>
    <cellStyle name="SAPBEXstdItem 2 4 4 2 2" xfId="3892" xr:uid="{00000000-0005-0000-0000-00003A0F0000}"/>
    <cellStyle name="SAPBEXstdItem 2 4 4 2 3" xfId="3893" xr:uid="{00000000-0005-0000-0000-00003B0F0000}"/>
    <cellStyle name="SAPBEXstdItem 2 4 4 2 4" xfId="3894" xr:uid="{00000000-0005-0000-0000-00003C0F0000}"/>
    <cellStyle name="SAPBEXstdItem 2 4 4 2 5" xfId="3895" xr:uid="{00000000-0005-0000-0000-00003D0F0000}"/>
    <cellStyle name="SAPBEXstdItem 2 4 4 2 6" xfId="3896" xr:uid="{00000000-0005-0000-0000-00003E0F0000}"/>
    <cellStyle name="SAPBEXstdItem 2 4 4 2 7" xfId="3897" xr:uid="{00000000-0005-0000-0000-00003F0F0000}"/>
    <cellStyle name="SAPBEXstdItem 2 4 5" xfId="3898" xr:uid="{00000000-0005-0000-0000-0000400F0000}"/>
    <cellStyle name="SAPBEXstdItem 2 4 5 2" xfId="3899" xr:uid="{00000000-0005-0000-0000-0000410F0000}"/>
    <cellStyle name="SAPBEXstdItem 2 4 5 3" xfId="3900" xr:uid="{00000000-0005-0000-0000-0000420F0000}"/>
    <cellStyle name="SAPBEXstdItem 2 4 5 4" xfId="3901" xr:uid="{00000000-0005-0000-0000-0000430F0000}"/>
    <cellStyle name="SAPBEXstdItem 2 4 5 5" xfId="3902" xr:uid="{00000000-0005-0000-0000-0000440F0000}"/>
    <cellStyle name="SAPBEXstdItem 2 4 5 6" xfId="3903" xr:uid="{00000000-0005-0000-0000-0000450F0000}"/>
    <cellStyle name="SAPBEXstdItem 2 4 5 7" xfId="3904" xr:uid="{00000000-0005-0000-0000-0000460F0000}"/>
    <cellStyle name="SAPBEXstdItem 2 5" xfId="3905" xr:uid="{00000000-0005-0000-0000-0000470F0000}"/>
    <cellStyle name="SAPBEXstdItem 2 5 2" xfId="3906" xr:uid="{00000000-0005-0000-0000-0000480F0000}"/>
    <cellStyle name="SAPBEXstdItem 2 5 2 2" xfId="3907" xr:uid="{00000000-0005-0000-0000-0000490F0000}"/>
    <cellStyle name="SAPBEXstdItem 2 5 2 2 2" xfId="3908" xr:uid="{00000000-0005-0000-0000-00004A0F0000}"/>
    <cellStyle name="SAPBEXstdItem 2 5 2 2 3" xfId="3909" xr:uid="{00000000-0005-0000-0000-00004B0F0000}"/>
    <cellStyle name="SAPBEXstdItem 2 5 2 2 4" xfId="3910" xr:uid="{00000000-0005-0000-0000-00004C0F0000}"/>
    <cellStyle name="SAPBEXstdItem 2 5 2 2 5" xfId="3911" xr:uid="{00000000-0005-0000-0000-00004D0F0000}"/>
    <cellStyle name="SAPBEXstdItem 2 5 2 2 6" xfId="3912" xr:uid="{00000000-0005-0000-0000-00004E0F0000}"/>
    <cellStyle name="SAPBEXstdItem 2 5 2 2 7" xfId="3913" xr:uid="{00000000-0005-0000-0000-00004F0F0000}"/>
    <cellStyle name="SAPBEXstdItem 2 5 3" xfId="3914" xr:uid="{00000000-0005-0000-0000-0000500F0000}"/>
    <cellStyle name="SAPBEXstdItem 2 5 3 2" xfId="3915" xr:uid="{00000000-0005-0000-0000-0000510F0000}"/>
    <cellStyle name="SAPBEXstdItem 2 5 3 2 2" xfId="3916" xr:uid="{00000000-0005-0000-0000-0000520F0000}"/>
    <cellStyle name="SAPBEXstdItem 2 5 3 2 3" xfId="3917" xr:uid="{00000000-0005-0000-0000-0000530F0000}"/>
    <cellStyle name="SAPBEXstdItem 2 5 3 2 4" xfId="3918" xr:uid="{00000000-0005-0000-0000-0000540F0000}"/>
    <cellStyle name="SAPBEXstdItem 2 5 3 2 5" xfId="3919" xr:uid="{00000000-0005-0000-0000-0000550F0000}"/>
    <cellStyle name="SAPBEXstdItem 2 5 3 2 6" xfId="3920" xr:uid="{00000000-0005-0000-0000-0000560F0000}"/>
    <cellStyle name="SAPBEXstdItem 2 5 3 2 7" xfId="3921" xr:uid="{00000000-0005-0000-0000-0000570F0000}"/>
    <cellStyle name="SAPBEXstdItem 2 5 4" xfId="3922" xr:uid="{00000000-0005-0000-0000-0000580F0000}"/>
    <cellStyle name="SAPBEXstdItem 2 5 4 2" xfId="3923" xr:uid="{00000000-0005-0000-0000-0000590F0000}"/>
    <cellStyle name="SAPBEXstdItem 2 5 4 2 2" xfId="3924" xr:uid="{00000000-0005-0000-0000-00005A0F0000}"/>
    <cellStyle name="SAPBEXstdItem 2 5 4 2 3" xfId="3925" xr:uid="{00000000-0005-0000-0000-00005B0F0000}"/>
    <cellStyle name="SAPBEXstdItem 2 5 4 2 4" xfId="3926" xr:uid="{00000000-0005-0000-0000-00005C0F0000}"/>
    <cellStyle name="SAPBEXstdItem 2 5 4 2 5" xfId="3927" xr:uid="{00000000-0005-0000-0000-00005D0F0000}"/>
    <cellStyle name="SAPBEXstdItem 2 5 4 2 6" xfId="3928" xr:uid="{00000000-0005-0000-0000-00005E0F0000}"/>
    <cellStyle name="SAPBEXstdItem 2 5 4 2 7" xfId="3929" xr:uid="{00000000-0005-0000-0000-00005F0F0000}"/>
    <cellStyle name="SAPBEXstdItem 2 5 5" xfId="3930" xr:uid="{00000000-0005-0000-0000-0000600F0000}"/>
    <cellStyle name="SAPBEXstdItem 2 5 5 2" xfId="3931" xr:uid="{00000000-0005-0000-0000-0000610F0000}"/>
    <cellStyle name="SAPBEXstdItem 2 5 5 3" xfId="3932" xr:uid="{00000000-0005-0000-0000-0000620F0000}"/>
    <cellStyle name="SAPBEXstdItem 2 5 5 4" xfId="3933" xr:uid="{00000000-0005-0000-0000-0000630F0000}"/>
    <cellStyle name="SAPBEXstdItem 2 5 5 5" xfId="3934" xr:uid="{00000000-0005-0000-0000-0000640F0000}"/>
    <cellStyle name="SAPBEXstdItem 2 5 5 6" xfId="3935" xr:uid="{00000000-0005-0000-0000-0000650F0000}"/>
    <cellStyle name="SAPBEXstdItem 2 5 5 7" xfId="3936" xr:uid="{00000000-0005-0000-0000-0000660F0000}"/>
    <cellStyle name="SAPBEXstdItem 2 6" xfId="3937" xr:uid="{00000000-0005-0000-0000-0000670F0000}"/>
    <cellStyle name="SAPBEXstdItem 2 6 2" xfId="3938" xr:uid="{00000000-0005-0000-0000-0000680F0000}"/>
    <cellStyle name="SAPBEXstdItem 2 6 2 2" xfId="3939" xr:uid="{00000000-0005-0000-0000-0000690F0000}"/>
    <cellStyle name="SAPBEXstdItem 2 6 2 2 2" xfId="3940" xr:uid="{00000000-0005-0000-0000-00006A0F0000}"/>
    <cellStyle name="SAPBEXstdItem 2 6 2 2 3" xfId="3941" xr:uid="{00000000-0005-0000-0000-00006B0F0000}"/>
    <cellStyle name="SAPBEXstdItem 2 6 2 2 4" xfId="3942" xr:uid="{00000000-0005-0000-0000-00006C0F0000}"/>
    <cellStyle name="SAPBEXstdItem 2 6 2 2 5" xfId="3943" xr:uid="{00000000-0005-0000-0000-00006D0F0000}"/>
    <cellStyle name="SAPBEXstdItem 2 6 2 2 6" xfId="3944" xr:uid="{00000000-0005-0000-0000-00006E0F0000}"/>
    <cellStyle name="SAPBEXstdItem 2 6 2 2 7" xfId="3945" xr:uid="{00000000-0005-0000-0000-00006F0F0000}"/>
    <cellStyle name="SAPBEXstdItem 2 6 3" xfId="3946" xr:uid="{00000000-0005-0000-0000-0000700F0000}"/>
    <cellStyle name="SAPBEXstdItem 2 6 3 2" xfId="3947" xr:uid="{00000000-0005-0000-0000-0000710F0000}"/>
    <cellStyle name="SAPBEXstdItem 2 6 3 2 2" xfId="3948" xr:uid="{00000000-0005-0000-0000-0000720F0000}"/>
    <cellStyle name="SAPBEXstdItem 2 6 3 2 3" xfId="3949" xr:uid="{00000000-0005-0000-0000-0000730F0000}"/>
    <cellStyle name="SAPBEXstdItem 2 6 3 2 4" xfId="3950" xr:uid="{00000000-0005-0000-0000-0000740F0000}"/>
    <cellStyle name="SAPBEXstdItem 2 6 3 2 5" xfId="3951" xr:uid="{00000000-0005-0000-0000-0000750F0000}"/>
    <cellStyle name="SAPBEXstdItem 2 6 3 2 6" xfId="3952" xr:uid="{00000000-0005-0000-0000-0000760F0000}"/>
    <cellStyle name="SAPBEXstdItem 2 6 3 2 7" xfId="3953" xr:uid="{00000000-0005-0000-0000-0000770F0000}"/>
    <cellStyle name="SAPBEXstdItem 2 6 4" xfId="3954" xr:uid="{00000000-0005-0000-0000-0000780F0000}"/>
    <cellStyle name="SAPBEXstdItem 2 6 4 2" xfId="3955" xr:uid="{00000000-0005-0000-0000-0000790F0000}"/>
    <cellStyle name="SAPBEXstdItem 2 6 4 2 2" xfId="3956" xr:uid="{00000000-0005-0000-0000-00007A0F0000}"/>
    <cellStyle name="SAPBEXstdItem 2 6 4 2 3" xfId="3957" xr:uid="{00000000-0005-0000-0000-00007B0F0000}"/>
    <cellStyle name="SAPBEXstdItem 2 6 4 2 4" xfId="3958" xr:uid="{00000000-0005-0000-0000-00007C0F0000}"/>
    <cellStyle name="SAPBEXstdItem 2 6 4 2 5" xfId="3959" xr:uid="{00000000-0005-0000-0000-00007D0F0000}"/>
    <cellStyle name="SAPBEXstdItem 2 6 4 2 6" xfId="3960" xr:uid="{00000000-0005-0000-0000-00007E0F0000}"/>
    <cellStyle name="SAPBEXstdItem 2 6 4 2 7" xfId="3961" xr:uid="{00000000-0005-0000-0000-00007F0F0000}"/>
    <cellStyle name="SAPBEXstdItem 2 6 5" xfId="3962" xr:uid="{00000000-0005-0000-0000-0000800F0000}"/>
    <cellStyle name="SAPBEXstdItem 2 6 5 2" xfId="3963" xr:uid="{00000000-0005-0000-0000-0000810F0000}"/>
    <cellStyle name="SAPBEXstdItem 2 6 5 3" xfId="3964" xr:uid="{00000000-0005-0000-0000-0000820F0000}"/>
    <cellStyle name="SAPBEXstdItem 2 6 5 4" xfId="3965" xr:uid="{00000000-0005-0000-0000-0000830F0000}"/>
    <cellStyle name="SAPBEXstdItem 2 6 5 5" xfId="3966" xr:uid="{00000000-0005-0000-0000-0000840F0000}"/>
    <cellStyle name="SAPBEXstdItem 2 6 5 6" xfId="3967" xr:uid="{00000000-0005-0000-0000-0000850F0000}"/>
    <cellStyle name="SAPBEXstdItem 2 6 5 7" xfId="3968" xr:uid="{00000000-0005-0000-0000-0000860F0000}"/>
    <cellStyle name="SAPBEXstdItem 2 7" xfId="3969" xr:uid="{00000000-0005-0000-0000-0000870F0000}"/>
    <cellStyle name="SAPBEXstdItem 2 7 2" xfId="3970" xr:uid="{00000000-0005-0000-0000-0000880F0000}"/>
    <cellStyle name="SAPBEXstdItem 2 7 2 2" xfId="3971" xr:uid="{00000000-0005-0000-0000-0000890F0000}"/>
    <cellStyle name="SAPBEXstdItem 2 7 2 3" xfId="3972" xr:uid="{00000000-0005-0000-0000-00008A0F0000}"/>
    <cellStyle name="SAPBEXstdItem 2 7 2 4" xfId="3973" xr:uid="{00000000-0005-0000-0000-00008B0F0000}"/>
    <cellStyle name="SAPBEXstdItem 2 7 2 5" xfId="3974" xr:uid="{00000000-0005-0000-0000-00008C0F0000}"/>
    <cellStyle name="SAPBEXstdItem 2 7 2 6" xfId="3975" xr:uid="{00000000-0005-0000-0000-00008D0F0000}"/>
    <cellStyle name="SAPBEXstdItem 2 7 2 7" xfId="3976" xr:uid="{00000000-0005-0000-0000-00008E0F0000}"/>
    <cellStyle name="SAPBEXstdItem 2 8" xfId="3977" xr:uid="{00000000-0005-0000-0000-00008F0F0000}"/>
    <cellStyle name="SAPBEXstdItem 2 8 2" xfId="3978" xr:uid="{00000000-0005-0000-0000-0000900F0000}"/>
    <cellStyle name="SAPBEXstdItem 2 8 2 2" xfId="3979" xr:uid="{00000000-0005-0000-0000-0000910F0000}"/>
    <cellStyle name="SAPBEXstdItem 2 8 2 3" xfId="3980" xr:uid="{00000000-0005-0000-0000-0000920F0000}"/>
    <cellStyle name="SAPBEXstdItem 2 8 2 4" xfId="3981" xr:uid="{00000000-0005-0000-0000-0000930F0000}"/>
    <cellStyle name="SAPBEXstdItem 2 8 2 5" xfId="3982" xr:uid="{00000000-0005-0000-0000-0000940F0000}"/>
    <cellStyle name="SAPBEXstdItem 2 8 2 6" xfId="3983" xr:uid="{00000000-0005-0000-0000-0000950F0000}"/>
    <cellStyle name="SAPBEXstdItem 2 8 2 7" xfId="3984" xr:uid="{00000000-0005-0000-0000-0000960F0000}"/>
    <cellStyle name="SAPBEXstdItem 2 9" xfId="3985" xr:uid="{00000000-0005-0000-0000-0000970F0000}"/>
    <cellStyle name="SAPBEXstdItem 2 9 2" xfId="3986" xr:uid="{00000000-0005-0000-0000-0000980F0000}"/>
    <cellStyle name="SAPBEXstdItem 2 9 2 2" xfId="3987" xr:uid="{00000000-0005-0000-0000-0000990F0000}"/>
    <cellStyle name="SAPBEXstdItem 2 9 2 3" xfId="3988" xr:uid="{00000000-0005-0000-0000-00009A0F0000}"/>
    <cellStyle name="SAPBEXstdItem 2 9 2 4" xfId="3989" xr:uid="{00000000-0005-0000-0000-00009B0F0000}"/>
    <cellStyle name="SAPBEXstdItem 2 9 2 5" xfId="3990" xr:uid="{00000000-0005-0000-0000-00009C0F0000}"/>
    <cellStyle name="SAPBEXstdItem 2 9 2 6" xfId="3991" xr:uid="{00000000-0005-0000-0000-00009D0F0000}"/>
    <cellStyle name="SAPBEXstdItem 2 9 2 7" xfId="3992" xr:uid="{00000000-0005-0000-0000-00009E0F0000}"/>
    <cellStyle name="SAPBEXstdItem 3" xfId="3993" xr:uid="{00000000-0005-0000-0000-00009F0F0000}"/>
    <cellStyle name="SAPBEXstdItem 3 2" xfId="3994" xr:uid="{00000000-0005-0000-0000-0000A00F0000}"/>
    <cellStyle name="SAPBEXstdItem 3 2 2" xfId="3995" xr:uid="{00000000-0005-0000-0000-0000A10F0000}"/>
    <cellStyle name="SAPBEXstdItem 3 2 2 2" xfId="3996" xr:uid="{00000000-0005-0000-0000-0000A20F0000}"/>
    <cellStyle name="SAPBEXstdItem 3 2 2 3" xfId="3997" xr:uid="{00000000-0005-0000-0000-0000A30F0000}"/>
    <cellStyle name="SAPBEXstdItem 3 2 2 4" xfId="3998" xr:uid="{00000000-0005-0000-0000-0000A40F0000}"/>
    <cellStyle name="SAPBEXstdItem 3 2 2 5" xfId="3999" xr:uid="{00000000-0005-0000-0000-0000A50F0000}"/>
    <cellStyle name="SAPBEXstdItem 3 2 2 6" xfId="4000" xr:uid="{00000000-0005-0000-0000-0000A60F0000}"/>
    <cellStyle name="SAPBEXstdItem 3 2 2 7" xfId="4001" xr:uid="{00000000-0005-0000-0000-0000A70F0000}"/>
    <cellStyle name="SAPBEXstdItem 3 3" xfId="4002" xr:uid="{00000000-0005-0000-0000-0000A80F0000}"/>
    <cellStyle name="SAPBEXstdItem 3 3 2" xfId="4003" xr:uid="{00000000-0005-0000-0000-0000A90F0000}"/>
    <cellStyle name="SAPBEXstdItem 3 3 2 2" xfId="4004" xr:uid="{00000000-0005-0000-0000-0000AA0F0000}"/>
    <cellStyle name="SAPBEXstdItem 3 3 2 3" xfId="4005" xr:uid="{00000000-0005-0000-0000-0000AB0F0000}"/>
    <cellStyle name="SAPBEXstdItem 3 3 2 4" xfId="4006" xr:uid="{00000000-0005-0000-0000-0000AC0F0000}"/>
    <cellStyle name="SAPBEXstdItem 3 3 2 5" xfId="4007" xr:uid="{00000000-0005-0000-0000-0000AD0F0000}"/>
    <cellStyle name="SAPBEXstdItem 3 3 2 6" xfId="4008" xr:uid="{00000000-0005-0000-0000-0000AE0F0000}"/>
    <cellStyle name="SAPBEXstdItem 3 3 2 7" xfId="4009" xr:uid="{00000000-0005-0000-0000-0000AF0F0000}"/>
    <cellStyle name="SAPBEXstdItem 3 4" xfId="4010" xr:uid="{00000000-0005-0000-0000-0000B00F0000}"/>
    <cellStyle name="SAPBEXstdItem 3 4 2" xfId="4011" xr:uid="{00000000-0005-0000-0000-0000B10F0000}"/>
    <cellStyle name="SAPBEXstdItem 3 4 2 2" xfId="4012" xr:uid="{00000000-0005-0000-0000-0000B20F0000}"/>
    <cellStyle name="SAPBEXstdItem 3 4 2 3" xfId="4013" xr:uid="{00000000-0005-0000-0000-0000B30F0000}"/>
    <cellStyle name="SAPBEXstdItem 3 4 2 4" xfId="4014" xr:uid="{00000000-0005-0000-0000-0000B40F0000}"/>
    <cellStyle name="SAPBEXstdItem 3 4 2 5" xfId="4015" xr:uid="{00000000-0005-0000-0000-0000B50F0000}"/>
    <cellStyle name="SAPBEXstdItem 3 4 2 6" xfId="4016" xr:uid="{00000000-0005-0000-0000-0000B60F0000}"/>
    <cellStyle name="SAPBEXstdItem 3 4 2 7" xfId="4017" xr:uid="{00000000-0005-0000-0000-0000B70F0000}"/>
    <cellStyle name="SAPBEXstdItem 3 5" xfId="4018" xr:uid="{00000000-0005-0000-0000-0000B80F0000}"/>
    <cellStyle name="SAPBEXstdItem 3 5 2" xfId="4019" xr:uid="{00000000-0005-0000-0000-0000B90F0000}"/>
    <cellStyle name="SAPBEXstdItem 3 5 3" xfId="4020" xr:uid="{00000000-0005-0000-0000-0000BA0F0000}"/>
    <cellStyle name="SAPBEXstdItem 3 5 4" xfId="4021" xr:uid="{00000000-0005-0000-0000-0000BB0F0000}"/>
    <cellStyle name="SAPBEXstdItem 3 5 5" xfId="4022" xr:uid="{00000000-0005-0000-0000-0000BC0F0000}"/>
    <cellStyle name="SAPBEXstdItem 3 5 6" xfId="4023" xr:uid="{00000000-0005-0000-0000-0000BD0F0000}"/>
    <cellStyle name="SAPBEXstdItem 3 5 7" xfId="4024" xr:uid="{00000000-0005-0000-0000-0000BE0F0000}"/>
    <cellStyle name="SAPBEXstdItem 4" xfId="4025" xr:uid="{00000000-0005-0000-0000-0000BF0F0000}"/>
    <cellStyle name="SAPBEXstdItem 4 2" xfId="4026" xr:uid="{00000000-0005-0000-0000-0000C00F0000}"/>
    <cellStyle name="SAPBEXstdItem 4 2 2" xfId="4027" xr:uid="{00000000-0005-0000-0000-0000C10F0000}"/>
    <cellStyle name="SAPBEXstdItem 4 2 2 2" xfId="4028" xr:uid="{00000000-0005-0000-0000-0000C20F0000}"/>
    <cellStyle name="SAPBEXstdItem 4 2 2 3" xfId="4029" xr:uid="{00000000-0005-0000-0000-0000C30F0000}"/>
    <cellStyle name="SAPBEXstdItem 4 2 2 4" xfId="4030" xr:uid="{00000000-0005-0000-0000-0000C40F0000}"/>
    <cellStyle name="SAPBEXstdItem 4 2 2 5" xfId="4031" xr:uid="{00000000-0005-0000-0000-0000C50F0000}"/>
    <cellStyle name="SAPBEXstdItem 4 2 2 6" xfId="4032" xr:uid="{00000000-0005-0000-0000-0000C60F0000}"/>
    <cellStyle name="SAPBEXstdItem 4 2 2 7" xfId="4033" xr:uid="{00000000-0005-0000-0000-0000C70F0000}"/>
    <cellStyle name="SAPBEXstdItem 4 3" xfId="4034" xr:uid="{00000000-0005-0000-0000-0000C80F0000}"/>
    <cellStyle name="SAPBEXstdItem 4 3 2" xfId="4035" xr:uid="{00000000-0005-0000-0000-0000C90F0000}"/>
    <cellStyle name="SAPBEXstdItem 4 3 2 2" xfId="4036" xr:uid="{00000000-0005-0000-0000-0000CA0F0000}"/>
    <cellStyle name="SAPBEXstdItem 4 3 2 3" xfId="4037" xr:uid="{00000000-0005-0000-0000-0000CB0F0000}"/>
    <cellStyle name="SAPBEXstdItem 4 3 2 4" xfId="4038" xr:uid="{00000000-0005-0000-0000-0000CC0F0000}"/>
    <cellStyle name="SAPBEXstdItem 4 3 2 5" xfId="4039" xr:uid="{00000000-0005-0000-0000-0000CD0F0000}"/>
    <cellStyle name="SAPBEXstdItem 4 3 2 6" xfId="4040" xr:uid="{00000000-0005-0000-0000-0000CE0F0000}"/>
    <cellStyle name="SAPBEXstdItem 4 3 2 7" xfId="4041" xr:uid="{00000000-0005-0000-0000-0000CF0F0000}"/>
    <cellStyle name="SAPBEXstdItem 4 4" xfId="4042" xr:uid="{00000000-0005-0000-0000-0000D00F0000}"/>
    <cellStyle name="SAPBEXstdItem 4 4 2" xfId="4043" xr:uid="{00000000-0005-0000-0000-0000D10F0000}"/>
    <cellStyle name="SAPBEXstdItem 4 4 2 2" xfId="4044" xr:uid="{00000000-0005-0000-0000-0000D20F0000}"/>
    <cellStyle name="SAPBEXstdItem 4 4 2 3" xfId="4045" xr:uid="{00000000-0005-0000-0000-0000D30F0000}"/>
    <cellStyle name="SAPBEXstdItem 4 4 2 4" xfId="4046" xr:uid="{00000000-0005-0000-0000-0000D40F0000}"/>
    <cellStyle name="SAPBEXstdItem 4 4 2 5" xfId="4047" xr:uid="{00000000-0005-0000-0000-0000D50F0000}"/>
    <cellStyle name="SAPBEXstdItem 4 4 2 6" xfId="4048" xr:uid="{00000000-0005-0000-0000-0000D60F0000}"/>
    <cellStyle name="SAPBEXstdItem 4 4 2 7" xfId="4049" xr:uid="{00000000-0005-0000-0000-0000D70F0000}"/>
    <cellStyle name="SAPBEXstdItem 4 5" xfId="4050" xr:uid="{00000000-0005-0000-0000-0000D80F0000}"/>
    <cellStyle name="SAPBEXstdItem 4 5 2" xfId="4051" xr:uid="{00000000-0005-0000-0000-0000D90F0000}"/>
    <cellStyle name="SAPBEXstdItem 4 5 3" xfId="4052" xr:uid="{00000000-0005-0000-0000-0000DA0F0000}"/>
    <cellStyle name="SAPBEXstdItem 4 5 4" xfId="4053" xr:uid="{00000000-0005-0000-0000-0000DB0F0000}"/>
    <cellStyle name="SAPBEXstdItem 4 5 5" xfId="4054" xr:uid="{00000000-0005-0000-0000-0000DC0F0000}"/>
    <cellStyle name="SAPBEXstdItem 4 5 6" xfId="4055" xr:uid="{00000000-0005-0000-0000-0000DD0F0000}"/>
    <cellStyle name="SAPBEXstdItem 4 5 7" xfId="4056" xr:uid="{00000000-0005-0000-0000-0000DE0F0000}"/>
    <cellStyle name="SAPBEXstdItem 5" xfId="4057" xr:uid="{00000000-0005-0000-0000-0000DF0F0000}"/>
    <cellStyle name="SAPBEXstdItem 5 2" xfId="4058" xr:uid="{00000000-0005-0000-0000-0000E00F0000}"/>
    <cellStyle name="SAPBEXstdItem 5 2 2" xfId="4059" xr:uid="{00000000-0005-0000-0000-0000E10F0000}"/>
    <cellStyle name="SAPBEXstdItem 5 2 2 2" xfId="4060" xr:uid="{00000000-0005-0000-0000-0000E20F0000}"/>
    <cellStyle name="SAPBEXstdItem 5 2 2 3" xfId="4061" xr:uid="{00000000-0005-0000-0000-0000E30F0000}"/>
    <cellStyle name="SAPBEXstdItem 5 2 2 4" xfId="4062" xr:uid="{00000000-0005-0000-0000-0000E40F0000}"/>
    <cellStyle name="SAPBEXstdItem 5 2 2 5" xfId="4063" xr:uid="{00000000-0005-0000-0000-0000E50F0000}"/>
    <cellStyle name="SAPBEXstdItem 5 2 2 6" xfId="4064" xr:uid="{00000000-0005-0000-0000-0000E60F0000}"/>
    <cellStyle name="SAPBEXstdItem 5 2 2 7" xfId="4065" xr:uid="{00000000-0005-0000-0000-0000E70F0000}"/>
    <cellStyle name="SAPBEXstdItem 5 3" xfId="4066" xr:uid="{00000000-0005-0000-0000-0000E80F0000}"/>
    <cellStyle name="SAPBEXstdItem 5 3 2" xfId="4067" xr:uid="{00000000-0005-0000-0000-0000E90F0000}"/>
    <cellStyle name="SAPBEXstdItem 5 3 2 2" xfId="4068" xr:uid="{00000000-0005-0000-0000-0000EA0F0000}"/>
    <cellStyle name="SAPBEXstdItem 5 3 2 3" xfId="4069" xr:uid="{00000000-0005-0000-0000-0000EB0F0000}"/>
    <cellStyle name="SAPBEXstdItem 5 3 2 4" xfId="4070" xr:uid="{00000000-0005-0000-0000-0000EC0F0000}"/>
    <cellStyle name="SAPBEXstdItem 5 3 2 5" xfId="4071" xr:uid="{00000000-0005-0000-0000-0000ED0F0000}"/>
    <cellStyle name="SAPBEXstdItem 5 3 2 6" xfId="4072" xr:uid="{00000000-0005-0000-0000-0000EE0F0000}"/>
    <cellStyle name="SAPBEXstdItem 5 3 2 7" xfId="4073" xr:uid="{00000000-0005-0000-0000-0000EF0F0000}"/>
    <cellStyle name="SAPBEXstdItem 5 4" xfId="4074" xr:uid="{00000000-0005-0000-0000-0000F00F0000}"/>
    <cellStyle name="SAPBEXstdItem 5 4 2" xfId="4075" xr:uid="{00000000-0005-0000-0000-0000F10F0000}"/>
    <cellStyle name="SAPBEXstdItem 5 4 2 2" xfId="4076" xr:uid="{00000000-0005-0000-0000-0000F20F0000}"/>
    <cellStyle name="SAPBEXstdItem 5 4 2 3" xfId="4077" xr:uid="{00000000-0005-0000-0000-0000F30F0000}"/>
    <cellStyle name="SAPBEXstdItem 5 4 2 4" xfId="4078" xr:uid="{00000000-0005-0000-0000-0000F40F0000}"/>
    <cellStyle name="SAPBEXstdItem 5 4 2 5" xfId="4079" xr:uid="{00000000-0005-0000-0000-0000F50F0000}"/>
    <cellStyle name="SAPBEXstdItem 5 4 2 6" xfId="4080" xr:uid="{00000000-0005-0000-0000-0000F60F0000}"/>
    <cellStyle name="SAPBEXstdItem 5 4 2 7" xfId="4081" xr:uid="{00000000-0005-0000-0000-0000F70F0000}"/>
    <cellStyle name="SAPBEXstdItem 5 5" xfId="4082" xr:uid="{00000000-0005-0000-0000-0000F80F0000}"/>
    <cellStyle name="SAPBEXstdItem 5 5 2" xfId="4083" xr:uid="{00000000-0005-0000-0000-0000F90F0000}"/>
    <cellStyle name="SAPBEXstdItem 5 5 3" xfId="4084" xr:uid="{00000000-0005-0000-0000-0000FA0F0000}"/>
    <cellStyle name="SAPBEXstdItem 5 5 4" xfId="4085" xr:uid="{00000000-0005-0000-0000-0000FB0F0000}"/>
    <cellStyle name="SAPBEXstdItem 5 5 5" xfId="4086" xr:uid="{00000000-0005-0000-0000-0000FC0F0000}"/>
    <cellStyle name="SAPBEXstdItem 5 5 6" xfId="4087" xr:uid="{00000000-0005-0000-0000-0000FD0F0000}"/>
    <cellStyle name="SAPBEXstdItem 5 5 7" xfId="4088" xr:uid="{00000000-0005-0000-0000-0000FE0F0000}"/>
    <cellStyle name="SAPBEXstdItem 6" xfId="4089" xr:uid="{00000000-0005-0000-0000-0000FF0F0000}"/>
    <cellStyle name="SAPBEXstdItem 6 2" xfId="4090" xr:uid="{00000000-0005-0000-0000-000000100000}"/>
    <cellStyle name="SAPBEXstdItem 6 2 2" xfId="4091" xr:uid="{00000000-0005-0000-0000-000001100000}"/>
    <cellStyle name="SAPBEXstdItem 6 2 2 2" xfId="4092" xr:uid="{00000000-0005-0000-0000-000002100000}"/>
    <cellStyle name="SAPBEXstdItem 6 2 2 3" xfId="4093" xr:uid="{00000000-0005-0000-0000-000003100000}"/>
    <cellStyle name="SAPBEXstdItem 6 2 2 4" xfId="4094" xr:uid="{00000000-0005-0000-0000-000004100000}"/>
    <cellStyle name="SAPBEXstdItem 6 2 2 5" xfId="4095" xr:uid="{00000000-0005-0000-0000-000005100000}"/>
    <cellStyle name="SAPBEXstdItem 6 2 2 6" xfId="4096" xr:uid="{00000000-0005-0000-0000-000006100000}"/>
    <cellStyle name="SAPBEXstdItem 6 2 2 7" xfId="4097" xr:uid="{00000000-0005-0000-0000-000007100000}"/>
    <cellStyle name="SAPBEXstdItem 6 3" xfId="4098" xr:uid="{00000000-0005-0000-0000-000008100000}"/>
    <cellStyle name="SAPBEXstdItem 6 3 2" xfId="4099" xr:uid="{00000000-0005-0000-0000-000009100000}"/>
    <cellStyle name="SAPBEXstdItem 6 3 2 2" xfId="4100" xr:uid="{00000000-0005-0000-0000-00000A100000}"/>
    <cellStyle name="SAPBEXstdItem 6 3 2 3" xfId="4101" xr:uid="{00000000-0005-0000-0000-00000B100000}"/>
    <cellStyle name="SAPBEXstdItem 6 3 2 4" xfId="4102" xr:uid="{00000000-0005-0000-0000-00000C100000}"/>
    <cellStyle name="SAPBEXstdItem 6 3 2 5" xfId="4103" xr:uid="{00000000-0005-0000-0000-00000D100000}"/>
    <cellStyle name="SAPBEXstdItem 6 3 2 6" xfId="4104" xr:uid="{00000000-0005-0000-0000-00000E100000}"/>
    <cellStyle name="SAPBEXstdItem 6 3 2 7" xfId="4105" xr:uid="{00000000-0005-0000-0000-00000F100000}"/>
    <cellStyle name="SAPBEXstdItem 6 4" xfId="4106" xr:uid="{00000000-0005-0000-0000-000010100000}"/>
    <cellStyle name="SAPBEXstdItem 6 4 2" xfId="4107" xr:uid="{00000000-0005-0000-0000-000011100000}"/>
    <cellStyle name="SAPBEXstdItem 6 4 2 2" xfId="4108" xr:uid="{00000000-0005-0000-0000-000012100000}"/>
    <cellStyle name="SAPBEXstdItem 6 4 2 3" xfId="4109" xr:uid="{00000000-0005-0000-0000-000013100000}"/>
    <cellStyle name="SAPBEXstdItem 6 4 2 4" xfId="4110" xr:uid="{00000000-0005-0000-0000-000014100000}"/>
    <cellStyle name="SAPBEXstdItem 6 4 2 5" xfId="4111" xr:uid="{00000000-0005-0000-0000-000015100000}"/>
    <cellStyle name="SAPBEXstdItem 6 4 2 6" xfId="4112" xr:uid="{00000000-0005-0000-0000-000016100000}"/>
    <cellStyle name="SAPBEXstdItem 6 4 2 7" xfId="4113" xr:uid="{00000000-0005-0000-0000-000017100000}"/>
    <cellStyle name="SAPBEXstdItem 6 5" xfId="4114" xr:uid="{00000000-0005-0000-0000-000018100000}"/>
    <cellStyle name="SAPBEXstdItem 6 5 2" xfId="4115" xr:uid="{00000000-0005-0000-0000-000019100000}"/>
    <cellStyle name="SAPBEXstdItem 6 5 3" xfId="4116" xr:uid="{00000000-0005-0000-0000-00001A100000}"/>
    <cellStyle name="SAPBEXstdItem 6 5 4" xfId="4117" xr:uid="{00000000-0005-0000-0000-00001B100000}"/>
    <cellStyle name="SAPBEXstdItem 6 5 5" xfId="4118" xr:uid="{00000000-0005-0000-0000-00001C100000}"/>
    <cellStyle name="SAPBEXstdItem 6 5 6" xfId="4119" xr:uid="{00000000-0005-0000-0000-00001D100000}"/>
    <cellStyle name="SAPBEXstdItem 6 5 7" xfId="4120" xr:uid="{00000000-0005-0000-0000-00001E100000}"/>
    <cellStyle name="SAPBEXstdItem 7" xfId="4121" xr:uid="{00000000-0005-0000-0000-00001F100000}"/>
    <cellStyle name="SAPBEXstdItem 7 2" xfId="4122" xr:uid="{00000000-0005-0000-0000-000020100000}"/>
    <cellStyle name="SAPBEXstdItem 7 2 2" xfId="4123" xr:uid="{00000000-0005-0000-0000-000021100000}"/>
    <cellStyle name="SAPBEXstdItem 7 2 2 2" xfId="4124" xr:uid="{00000000-0005-0000-0000-000022100000}"/>
    <cellStyle name="SAPBEXstdItem 7 2 2 3" xfId="4125" xr:uid="{00000000-0005-0000-0000-000023100000}"/>
    <cellStyle name="SAPBEXstdItem 7 2 2 4" xfId="4126" xr:uid="{00000000-0005-0000-0000-000024100000}"/>
    <cellStyle name="SAPBEXstdItem 7 2 2 5" xfId="4127" xr:uid="{00000000-0005-0000-0000-000025100000}"/>
    <cellStyle name="SAPBEXstdItem 7 2 2 6" xfId="4128" xr:uid="{00000000-0005-0000-0000-000026100000}"/>
    <cellStyle name="SAPBEXstdItem 7 2 2 7" xfId="4129" xr:uid="{00000000-0005-0000-0000-000027100000}"/>
    <cellStyle name="SAPBEXstdItem 7 3" xfId="4130" xr:uid="{00000000-0005-0000-0000-000028100000}"/>
    <cellStyle name="SAPBEXstdItem 7 3 2" xfId="4131" xr:uid="{00000000-0005-0000-0000-000029100000}"/>
    <cellStyle name="SAPBEXstdItem 7 3 2 2" xfId="4132" xr:uid="{00000000-0005-0000-0000-00002A100000}"/>
    <cellStyle name="SAPBEXstdItem 7 3 2 3" xfId="4133" xr:uid="{00000000-0005-0000-0000-00002B100000}"/>
    <cellStyle name="SAPBEXstdItem 7 3 2 4" xfId="4134" xr:uid="{00000000-0005-0000-0000-00002C100000}"/>
    <cellStyle name="SAPBEXstdItem 7 3 2 5" xfId="4135" xr:uid="{00000000-0005-0000-0000-00002D100000}"/>
    <cellStyle name="SAPBEXstdItem 7 3 2 6" xfId="4136" xr:uid="{00000000-0005-0000-0000-00002E100000}"/>
    <cellStyle name="SAPBEXstdItem 7 3 2 7" xfId="4137" xr:uid="{00000000-0005-0000-0000-00002F100000}"/>
    <cellStyle name="SAPBEXstdItem 7 4" xfId="4138" xr:uid="{00000000-0005-0000-0000-000030100000}"/>
    <cellStyle name="SAPBEXstdItem 7 4 2" xfId="4139" xr:uid="{00000000-0005-0000-0000-000031100000}"/>
    <cellStyle name="SAPBEXstdItem 7 4 2 2" xfId="4140" xr:uid="{00000000-0005-0000-0000-000032100000}"/>
    <cellStyle name="SAPBEXstdItem 7 4 2 3" xfId="4141" xr:uid="{00000000-0005-0000-0000-000033100000}"/>
    <cellStyle name="SAPBEXstdItem 7 4 2 4" xfId="4142" xr:uid="{00000000-0005-0000-0000-000034100000}"/>
    <cellStyle name="SAPBEXstdItem 7 4 2 5" xfId="4143" xr:uid="{00000000-0005-0000-0000-000035100000}"/>
    <cellStyle name="SAPBEXstdItem 7 4 2 6" xfId="4144" xr:uid="{00000000-0005-0000-0000-000036100000}"/>
    <cellStyle name="SAPBEXstdItem 7 4 2 7" xfId="4145" xr:uid="{00000000-0005-0000-0000-000037100000}"/>
    <cellStyle name="SAPBEXstdItem 7 5" xfId="4146" xr:uid="{00000000-0005-0000-0000-000038100000}"/>
    <cellStyle name="SAPBEXstdItem 7 5 2" xfId="4147" xr:uid="{00000000-0005-0000-0000-000039100000}"/>
    <cellStyle name="SAPBEXstdItem 7 5 3" xfId="4148" xr:uid="{00000000-0005-0000-0000-00003A100000}"/>
    <cellStyle name="SAPBEXstdItem 7 5 4" xfId="4149" xr:uid="{00000000-0005-0000-0000-00003B100000}"/>
    <cellStyle name="SAPBEXstdItem 7 5 5" xfId="4150" xr:uid="{00000000-0005-0000-0000-00003C100000}"/>
    <cellStyle name="SAPBEXstdItem 7 5 6" xfId="4151" xr:uid="{00000000-0005-0000-0000-00003D100000}"/>
    <cellStyle name="SAPBEXstdItem 7 5 7" xfId="4152" xr:uid="{00000000-0005-0000-0000-00003E100000}"/>
    <cellStyle name="SAPBEXstdItem 8" xfId="4153" xr:uid="{00000000-0005-0000-0000-00003F100000}"/>
    <cellStyle name="SAPBEXstdItem 8 2" xfId="4154" xr:uid="{00000000-0005-0000-0000-000040100000}"/>
    <cellStyle name="SAPBEXstdItem 8 2 2" xfId="4155" xr:uid="{00000000-0005-0000-0000-000041100000}"/>
    <cellStyle name="SAPBEXstdItem 8 2 2 2" xfId="4156" xr:uid="{00000000-0005-0000-0000-000042100000}"/>
    <cellStyle name="SAPBEXstdItem 8 2 2 3" xfId="4157" xr:uid="{00000000-0005-0000-0000-000043100000}"/>
    <cellStyle name="SAPBEXstdItem 8 2 2 4" xfId="4158" xr:uid="{00000000-0005-0000-0000-000044100000}"/>
    <cellStyle name="SAPBEXstdItem 8 2 2 5" xfId="4159" xr:uid="{00000000-0005-0000-0000-000045100000}"/>
    <cellStyle name="SAPBEXstdItem 8 2 2 6" xfId="4160" xr:uid="{00000000-0005-0000-0000-000046100000}"/>
    <cellStyle name="SAPBEXstdItem 8 2 2 7" xfId="4161" xr:uid="{00000000-0005-0000-0000-000047100000}"/>
    <cellStyle name="SAPBEXstdItem 8 3" xfId="4162" xr:uid="{00000000-0005-0000-0000-000048100000}"/>
    <cellStyle name="SAPBEXstdItem 8 3 2" xfId="4163" xr:uid="{00000000-0005-0000-0000-000049100000}"/>
    <cellStyle name="SAPBEXstdItem 8 3 2 2" xfId="4164" xr:uid="{00000000-0005-0000-0000-00004A100000}"/>
    <cellStyle name="SAPBEXstdItem 8 3 2 3" xfId="4165" xr:uid="{00000000-0005-0000-0000-00004B100000}"/>
    <cellStyle name="SAPBEXstdItem 8 3 2 4" xfId="4166" xr:uid="{00000000-0005-0000-0000-00004C100000}"/>
    <cellStyle name="SAPBEXstdItem 8 3 2 5" xfId="4167" xr:uid="{00000000-0005-0000-0000-00004D100000}"/>
    <cellStyle name="SAPBEXstdItem 8 3 2 6" xfId="4168" xr:uid="{00000000-0005-0000-0000-00004E100000}"/>
    <cellStyle name="SAPBEXstdItem 8 3 2 7" xfId="4169" xr:uid="{00000000-0005-0000-0000-00004F100000}"/>
    <cellStyle name="SAPBEXstdItem 8 4" xfId="4170" xr:uid="{00000000-0005-0000-0000-000050100000}"/>
    <cellStyle name="SAPBEXstdItem 8 4 2" xfId="4171" xr:uid="{00000000-0005-0000-0000-000051100000}"/>
    <cellStyle name="SAPBEXstdItem 8 4 2 2" xfId="4172" xr:uid="{00000000-0005-0000-0000-000052100000}"/>
    <cellStyle name="SAPBEXstdItem 8 4 2 3" xfId="4173" xr:uid="{00000000-0005-0000-0000-000053100000}"/>
    <cellStyle name="SAPBEXstdItem 8 4 2 4" xfId="4174" xr:uid="{00000000-0005-0000-0000-000054100000}"/>
    <cellStyle name="SAPBEXstdItem 8 4 2 5" xfId="4175" xr:uid="{00000000-0005-0000-0000-000055100000}"/>
    <cellStyle name="SAPBEXstdItem 8 4 2 6" xfId="4176" xr:uid="{00000000-0005-0000-0000-000056100000}"/>
    <cellStyle name="SAPBEXstdItem 8 4 2 7" xfId="4177" xr:uid="{00000000-0005-0000-0000-000057100000}"/>
    <cellStyle name="SAPBEXstdItem 8 5" xfId="4178" xr:uid="{00000000-0005-0000-0000-000058100000}"/>
    <cellStyle name="SAPBEXstdItem 8 5 2" xfId="4179" xr:uid="{00000000-0005-0000-0000-000059100000}"/>
    <cellStyle name="SAPBEXstdItem 8 5 3" xfId="4180" xr:uid="{00000000-0005-0000-0000-00005A100000}"/>
    <cellStyle name="SAPBEXstdItem 8 5 4" xfId="4181" xr:uid="{00000000-0005-0000-0000-00005B100000}"/>
    <cellStyle name="SAPBEXstdItem 8 5 5" xfId="4182" xr:uid="{00000000-0005-0000-0000-00005C100000}"/>
    <cellStyle name="SAPBEXstdItem 8 5 6" xfId="4183" xr:uid="{00000000-0005-0000-0000-00005D100000}"/>
    <cellStyle name="SAPBEXstdItem 8 5 7" xfId="4184" xr:uid="{00000000-0005-0000-0000-00005E100000}"/>
    <cellStyle name="SAPBEXstdItem 9" xfId="4185" xr:uid="{00000000-0005-0000-0000-00005F100000}"/>
    <cellStyle name="SAPBEXstdItem 9 2" xfId="4186" xr:uid="{00000000-0005-0000-0000-000060100000}"/>
    <cellStyle name="SAPBEXstdItem 9 2 2" xfId="4187" xr:uid="{00000000-0005-0000-0000-000061100000}"/>
    <cellStyle name="SAPBEXstdItem 9 2 2 2" xfId="4188" xr:uid="{00000000-0005-0000-0000-000062100000}"/>
    <cellStyle name="SAPBEXstdItem 9 2 2 3" xfId="4189" xr:uid="{00000000-0005-0000-0000-000063100000}"/>
    <cellStyle name="SAPBEXstdItem 9 2 2 4" xfId="4190" xr:uid="{00000000-0005-0000-0000-000064100000}"/>
    <cellStyle name="SAPBEXstdItem 9 2 2 5" xfId="4191" xr:uid="{00000000-0005-0000-0000-000065100000}"/>
    <cellStyle name="SAPBEXstdItem 9 2 2 6" xfId="4192" xr:uid="{00000000-0005-0000-0000-000066100000}"/>
    <cellStyle name="SAPBEXstdItem 9 2 2 7" xfId="4193" xr:uid="{00000000-0005-0000-0000-000067100000}"/>
    <cellStyle name="SAPBEXstdItem 9 3" xfId="4194" xr:uid="{00000000-0005-0000-0000-000068100000}"/>
    <cellStyle name="SAPBEXstdItem 9 3 2" xfId="4195" xr:uid="{00000000-0005-0000-0000-000069100000}"/>
    <cellStyle name="SAPBEXstdItem 9 3 2 2" xfId="4196" xr:uid="{00000000-0005-0000-0000-00006A100000}"/>
    <cellStyle name="SAPBEXstdItem 9 3 2 3" xfId="4197" xr:uid="{00000000-0005-0000-0000-00006B100000}"/>
    <cellStyle name="SAPBEXstdItem 9 3 2 4" xfId="4198" xr:uid="{00000000-0005-0000-0000-00006C100000}"/>
    <cellStyle name="SAPBEXstdItem 9 3 2 5" xfId="4199" xr:uid="{00000000-0005-0000-0000-00006D100000}"/>
    <cellStyle name="SAPBEXstdItem 9 3 2 6" xfId="4200" xr:uid="{00000000-0005-0000-0000-00006E100000}"/>
    <cellStyle name="SAPBEXstdItem 9 3 2 7" xfId="4201" xr:uid="{00000000-0005-0000-0000-00006F100000}"/>
    <cellStyle name="SAPBEXstdItem 9 4" xfId="4202" xr:uid="{00000000-0005-0000-0000-000070100000}"/>
    <cellStyle name="SAPBEXstdItem 9 4 2" xfId="4203" xr:uid="{00000000-0005-0000-0000-000071100000}"/>
    <cellStyle name="SAPBEXstdItem 9 4 2 2" xfId="4204" xr:uid="{00000000-0005-0000-0000-000072100000}"/>
    <cellStyle name="SAPBEXstdItem 9 4 2 3" xfId="4205" xr:uid="{00000000-0005-0000-0000-000073100000}"/>
    <cellStyle name="SAPBEXstdItem 9 4 2 4" xfId="4206" xr:uid="{00000000-0005-0000-0000-000074100000}"/>
    <cellStyle name="SAPBEXstdItem 9 4 2 5" xfId="4207" xr:uid="{00000000-0005-0000-0000-000075100000}"/>
    <cellStyle name="SAPBEXstdItem 9 4 2 6" xfId="4208" xr:uid="{00000000-0005-0000-0000-000076100000}"/>
    <cellStyle name="SAPBEXstdItem 9 4 2 7" xfId="4209" xr:uid="{00000000-0005-0000-0000-000077100000}"/>
    <cellStyle name="SAPBEXstdItem 9 5" xfId="4210" xr:uid="{00000000-0005-0000-0000-000078100000}"/>
    <cellStyle name="SAPBEXstdItem 9 5 2" xfId="4211" xr:uid="{00000000-0005-0000-0000-000079100000}"/>
    <cellStyle name="SAPBEXstdItem 9 5 3" xfId="4212" xr:uid="{00000000-0005-0000-0000-00007A100000}"/>
    <cellStyle name="SAPBEXstdItem 9 5 4" xfId="4213" xr:uid="{00000000-0005-0000-0000-00007B100000}"/>
    <cellStyle name="SAPBEXstdItem 9 5 5" xfId="4214" xr:uid="{00000000-0005-0000-0000-00007C100000}"/>
    <cellStyle name="SAPBEXstdItem 9 5 6" xfId="4215" xr:uid="{00000000-0005-0000-0000-00007D100000}"/>
    <cellStyle name="SAPBEXstdItem 9 5 7" xfId="4216" xr:uid="{00000000-0005-0000-0000-00007E100000}"/>
    <cellStyle name="SAPBEXstdItemX" xfId="4217" xr:uid="{00000000-0005-0000-0000-00007F100000}"/>
    <cellStyle name="SAPBEXstdItemX 2" xfId="4218" xr:uid="{00000000-0005-0000-0000-000080100000}"/>
    <cellStyle name="SAPBEXstdItemX 2 2" xfId="4219" xr:uid="{00000000-0005-0000-0000-000081100000}"/>
    <cellStyle name="SAPBEXstdItemX 2 3" xfId="4220" xr:uid="{00000000-0005-0000-0000-000082100000}"/>
    <cellStyle name="SAPBEXstdItemX 2 4" xfId="4221" xr:uid="{00000000-0005-0000-0000-000083100000}"/>
    <cellStyle name="SAPBEXstdItemX 2 5" xfId="4222" xr:uid="{00000000-0005-0000-0000-000084100000}"/>
    <cellStyle name="SAPBEXstdItemX 2 6" xfId="4223" xr:uid="{00000000-0005-0000-0000-000085100000}"/>
    <cellStyle name="SAPBEXstdItemX 2 7" xfId="4224" xr:uid="{00000000-0005-0000-0000-000086100000}"/>
    <cellStyle name="SAPBEXtitle" xfId="4225" xr:uid="{00000000-0005-0000-0000-000087100000}"/>
    <cellStyle name="SAPBEXundefined" xfId="4226" xr:uid="{00000000-0005-0000-0000-000088100000}"/>
    <cellStyle name="SAPBEXundefined 2" xfId="4227" xr:uid="{00000000-0005-0000-0000-000089100000}"/>
    <cellStyle name="SAPBEXundefined 2 2" xfId="4228" xr:uid="{00000000-0005-0000-0000-00008A100000}"/>
    <cellStyle name="SAPBEXundefined 2 3" xfId="4229" xr:uid="{00000000-0005-0000-0000-00008B100000}"/>
    <cellStyle name="SAPBEXundefined 2 4" xfId="4230" xr:uid="{00000000-0005-0000-0000-00008C100000}"/>
    <cellStyle name="SAPBEXundefined 2 5" xfId="4231" xr:uid="{00000000-0005-0000-0000-00008D100000}"/>
    <cellStyle name="SAPBEXundefined 2 6" xfId="4232" xr:uid="{00000000-0005-0000-0000-00008E100000}"/>
    <cellStyle name="SAPBEXundefined 2 7" xfId="4233" xr:uid="{00000000-0005-0000-0000-00008F100000}"/>
    <cellStyle name="Sheet Title" xfId="4234" xr:uid="{00000000-0005-0000-0000-000090100000}"/>
    <cellStyle name="Texto de advertencia" xfId="43" builtinId="11" customBuiltin="1"/>
    <cellStyle name="Texto de advertencia 2" xfId="94" xr:uid="{00000000-0005-0000-0000-000092100000}"/>
    <cellStyle name="Texto de advertencia 2 2" xfId="4235" xr:uid="{00000000-0005-0000-0000-000093100000}"/>
    <cellStyle name="Texto de advertencia 2 3" xfId="4236" xr:uid="{00000000-0005-0000-0000-000094100000}"/>
    <cellStyle name="Texto de advertencia 3" xfId="4237" xr:uid="{00000000-0005-0000-0000-000095100000}"/>
    <cellStyle name="Texto explicativo" xfId="44" builtinId="53" customBuiltin="1"/>
    <cellStyle name="Texto explicativo 2" xfId="95" xr:uid="{00000000-0005-0000-0000-000097100000}"/>
    <cellStyle name="Texto explicativo 2 2" xfId="4238" xr:uid="{00000000-0005-0000-0000-000098100000}"/>
    <cellStyle name="Texto explicativo 2 3" xfId="4239" xr:uid="{00000000-0005-0000-0000-000099100000}"/>
    <cellStyle name="Texto explicativo 3" xfId="4240" xr:uid="{00000000-0005-0000-0000-00009A100000}"/>
    <cellStyle name="Title" xfId="4241" xr:uid="{00000000-0005-0000-0000-00009B100000}"/>
    <cellStyle name="Título" xfId="45" builtinId="15" customBuiltin="1"/>
    <cellStyle name="Título 1 2" xfId="96" xr:uid="{00000000-0005-0000-0000-00009D100000}"/>
    <cellStyle name="Título 1 2 2" xfId="4242" xr:uid="{00000000-0005-0000-0000-00009E100000}"/>
    <cellStyle name="Título 1 2 3" xfId="4243" xr:uid="{00000000-0005-0000-0000-00009F100000}"/>
    <cellStyle name="Título 1 3" xfId="4244" xr:uid="{00000000-0005-0000-0000-0000A0100000}"/>
    <cellStyle name="Título 2" xfId="47" builtinId="17" customBuiltin="1"/>
    <cellStyle name="Título 2 2" xfId="97" xr:uid="{00000000-0005-0000-0000-0000A2100000}"/>
    <cellStyle name="Título 2 2 2" xfId="4245" xr:uid="{00000000-0005-0000-0000-0000A3100000}"/>
    <cellStyle name="Título 2 2 3" xfId="4246" xr:uid="{00000000-0005-0000-0000-0000A4100000}"/>
    <cellStyle name="Título 2 3" xfId="4247" xr:uid="{00000000-0005-0000-0000-0000A5100000}"/>
    <cellStyle name="Título 3" xfId="48" builtinId="18" customBuiltin="1"/>
    <cellStyle name="Título 3 2" xfId="98" xr:uid="{00000000-0005-0000-0000-0000A7100000}"/>
    <cellStyle name="Título 3 2 2" xfId="4248" xr:uid="{00000000-0005-0000-0000-0000A8100000}"/>
    <cellStyle name="Título 3 2 3" xfId="4249" xr:uid="{00000000-0005-0000-0000-0000A9100000}"/>
    <cellStyle name="Título 3 3" xfId="4250" xr:uid="{00000000-0005-0000-0000-0000AA100000}"/>
    <cellStyle name="Título 3 3 2" xfId="4251" xr:uid="{00000000-0005-0000-0000-0000AB100000}"/>
    <cellStyle name="Título 3 3 2 2" xfId="4252" xr:uid="{00000000-0005-0000-0000-0000AC100000}"/>
    <cellStyle name="Título 3 3 2 2 2" xfId="4253" xr:uid="{00000000-0005-0000-0000-0000AD100000}"/>
    <cellStyle name="Título 3 3 2 2 2 2" xfId="4254" xr:uid="{00000000-0005-0000-0000-0000AE100000}"/>
    <cellStyle name="Título 3 3 2 2 2 3" xfId="4255" xr:uid="{00000000-0005-0000-0000-0000AF100000}"/>
    <cellStyle name="Título 3 3 2 2 2 4" xfId="4256" xr:uid="{00000000-0005-0000-0000-0000B0100000}"/>
    <cellStyle name="Título 3 3 2 2 2 5" xfId="4257" xr:uid="{00000000-0005-0000-0000-0000B1100000}"/>
    <cellStyle name="Título 3 3 2 2 2 6" xfId="4258" xr:uid="{00000000-0005-0000-0000-0000B2100000}"/>
    <cellStyle name="Título 3 3 2 2 3" xfId="4259" xr:uid="{00000000-0005-0000-0000-0000B3100000}"/>
    <cellStyle name="Título 3 3 2 2 3 2" xfId="4260" xr:uid="{00000000-0005-0000-0000-0000B4100000}"/>
    <cellStyle name="Título 3 3 2 2 3 3" xfId="4261" xr:uid="{00000000-0005-0000-0000-0000B5100000}"/>
    <cellStyle name="Título 3 3 2 2 3 4" xfId="4262" xr:uid="{00000000-0005-0000-0000-0000B6100000}"/>
    <cellStyle name="Título 3 3 2 2 3 5" xfId="4263" xr:uid="{00000000-0005-0000-0000-0000B7100000}"/>
    <cellStyle name="Título 3 3 2 2 3 6" xfId="4264" xr:uid="{00000000-0005-0000-0000-0000B8100000}"/>
    <cellStyle name="Título 3 3 2 2 4" xfId="4265" xr:uid="{00000000-0005-0000-0000-0000B9100000}"/>
    <cellStyle name="Título 3 3 2 2 5" xfId="4266" xr:uid="{00000000-0005-0000-0000-0000BA100000}"/>
    <cellStyle name="Título 3 3 2 2 6" xfId="4267" xr:uid="{00000000-0005-0000-0000-0000BB100000}"/>
    <cellStyle name="Título 3 3 2 2 7" xfId="4268" xr:uid="{00000000-0005-0000-0000-0000BC100000}"/>
    <cellStyle name="Título 3 3 2 2 8" xfId="4269" xr:uid="{00000000-0005-0000-0000-0000BD100000}"/>
    <cellStyle name="Título 3 3 2 3" xfId="4270" xr:uid="{00000000-0005-0000-0000-0000BE100000}"/>
    <cellStyle name="Título 3 3 2 3 2" xfId="4271" xr:uid="{00000000-0005-0000-0000-0000BF100000}"/>
    <cellStyle name="Título 3 3 2 3 2 2" xfId="4272" xr:uid="{00000000-0005-0000-0000-0000C0100000}"/>
    <cellStyle name="Título 3 3 2 3 2 3" xfId="4273" xr:uid="{00000000-0005-0000-0000-0000C1100000}"/>
    <cellStyle name="Título 3 3 2 3 2 4" xfId="4274" xr:uid="{00000000-0005-0000-0000-0000C2100000}"/>
    <cellStyle name="Título 3 3 2 3 2 5" xfId="4275" xr:uid="{00000000-0005-0000-0000-0000C3100000}"/>
    <cellStyle name="Título 3 3 2 3 2 6" xfId="4276" xr:uid="{00000000-0005-0000-0000-0000C4100000}"/>
    <cellStyle name="Título 3 3 2 3 3" xfId="4277" xr:uid="{00000000-0005-0000-0000-0000C5100000}"/>
    <cellStyle name="Título 3 3 2 3 3 2" xfId="4278" xr:uid="{00000000-0005-0000-0000-0000C6100000}"/>
    <cellStyle name="Título 3 3 2 3 3 3" xfId="4279" xr:uid="{00000000-0005-0000-0000-0000C7100000}"/>
    <cellStyle name="Título 3 3 2 3 3 4" xfId="4280" xr:uid="{00000000-0005-0000-0000-0000C8100000}"/>
    <cellStyle name="Título 3 3 2 3 3 5" xfId="4281" xr:uid="{00000000-0005-0000-0000-0000C9100000}"/>
    <cellStyle name="Título 3 3 2 3 3 6" xfId="4282" xr:uid="{00000000-0005-0000-0000-0000CA100000}"/>
    <cellStyle name="Título 3 3 2 3 4" xfId="4283" xr:uid="{00000000-0005-0000-0000-0000CB100000}"/>
    <cellStyle name="Título 3 3 2 3 5" xfId="4284" xr:uid="{00000000-0005-0000-0000-0000CC100000}"/>
    <cellStyle name="Título 3 3 2 3 6" xfId="4285" xr:uid="{00000000-0005-0000-0000-0000CD100000}"/>
    <cellStyle name="Título 3 3 2 3 7" xfId="4286" xr:uid="{00000000-0005-0000-0000-0000CE100000}"/>
    <cellStyle name="Título 3 3 2 3 8" xfId="4287" xr:uid="{00000000-0005-0000-0000-0000CF100000}"/>
    <cellStyle name="Título 3 3 2 4" xfId="4288" xr:uid="{00000000-0005-0000-0000-0000D0100000}"/>
    <cellStyle name="Título 3 3 2 4 2" xfId="4289" xr:uid="{00000000-0005-0000-0000-0000D1100000}"/>
    <cellStyle name="Título 3 3 2 4 3" xfId="4290" xr:uid="{00000000-0005-0000-0000-0000D2100000}"/>
    <cellStyle name="Título 3 3 2 4 4" xfId="4291" xr:uid="{00000000-0005-0000-0000-0000D3100000}"/>
    <cellStyle name="Título 3 3 2 4 5" xfId="4292" xr:uid="{00000000-0005-0000-0000-0000D4100000}"/>
    <cellStyle name="Título 3 3 2 4 6" xfId="4293" xr:uid="{00000000-0005-0000-0000-0000D5100000}"/>
    <cellStyle name="Título 3 3 2 5" xfId="4294" xr:uid="{00000000-0005-0000-0000-0000D6100000}"/>
    <cellStyle name="Título 3 3 2 5 2" xfId="4295" xr:uid="{00000000-0005-0000-0000-0000D7100000}"/>
    <cellStyle name="Título 3 3 2 5 3" xfId="4296" xr:uid="{00000000-0005-0000-0000-0000D8100000}"/>
    <cellStyle name="Título 3 3 2 5 4" xfId="4297" xr:uid="{00000000-0005-0000-0000-0000D9100000}"/>
    <cellStyle name="Título 3 3 2 5 5" xfId="4298" xr:uid="{00000000-0005-0000-0000-0000DA100000}"/>
    <cellStyle name="Título 3 3 2 5 6" xfId="4299" xr:uid="{00000000-0005-0000-0000-0000DB100000}"/>
    <cellStyle name="Título 3 3 2 6" xfId="4300" xr:uid="{00000000-0005-0000-0000-0000DC100000}"/>
    <cellStyle name="Título 3 3 2 7" xfId="4301" xr:uid="{00000000-0005-0000-0000-0000DD100000}"/>
    <cellStyle name="Título 3 3 2 8" xfId="4302" xr:uid="{00000000-0005-0000-0000-0000DE100000}"/>
    <cellStyle name="Título 3 3 3" xfId="4303" xr:uid="{00000000-0005-0000-0000-0000DF100000}"/>
    <cellStyle name="Título 3 3 3 2" xfId="4304" xr:uid="{00000000-0005-0000-0000-0000E0100000}"/>
    <cellStyle name="Título 3 3 3 2 2" xfId="4305" xr:uid="{00000000-0005-0000-0000-0000E1100000}"/>
    <cellStyle name="Título 3 3 3 2 2 2" xfId="4306" xr:uid="{00000000-0005-0000-0000-0000E2100000}"/>
    <cellStyle name="Título 3 3 3 2 2 3" xfId="4307" xr:uid="{00000000-0005-0000-0000-0000E3100000}"/>
    <cellStyle name="Título 3 3 3 2 2 4" xfId="4308" xr:uid="{00000000-0005-0000-0000-0000E4100000}"/>
    <cellStyle name="Título 3 3 3 2 2 5" xfId="4309" xr:uid="{00000000-0005-0000-0000-0000E5100000}"/>
    <cellStyle name="Título 3 3 3 2 2 6" xfId="4310" xr:uid="{00000000-0005-0000-0000-0000E6100000}"/>
    <cellStyle name="Título 3 3 3 2 3" xfId="4311" xr:uid="{00000000-0005-0000-0000-0000E7100000}"/>
    <cellStyle name="Título 3 3 3 2 3 2" xfId="4312" xr:uid="{00000000-0005-0000-0000-0000E8100000}"/>
    <cellStyle name="Título 3 3 3 2 3 3" xfId="4313" xr:uid="{00000000-0005-0000-0000-0000E9100000}"/>
    <cellStyle name="Título 3 3 3 2 3 4" xfId="4314" xr:uid="{00000000-0005-0000-0000-0000EA100000}"/>
    <cellStyle name="Título 3 3 3 2 3 5" xfId="4315" xr:uid="{00000000-0005-0000-0000-0000EB100000}"/>
    <cellStyle name="Título 3 3 3 2 3 6" xfId="4316" xr:uid="{00000000-0005-0000-0000-0000EC100000}"/>
    <cellStyle name="Título 3 3 3 2 4" xfId="4317" xr:uid="{00000000-0005-0000-0000-0000ED100000}"/>
    <cellStyle name="Título 3 3 3 2 5" xfId="4318" xr:uid="{00000000-0005-0000-0000-0000EE100000}"/>
    <cellStyle name="Título 3 3 3 2 6" xfId="4319" xr:uid="{00000000-0005-0000-0000-0000EF100000}"/>
    <cellStyle name="Título 3 3 3 2 7" xfId="4320" xr:uid="{00000000-0005-0000-0000-0000F0100000}"/>
    <cellStyle name="Título 3 3 3 2 8" xfId="4321" xr:uid="{00000000-0005-0000-0000-0000F1100000}"/>
    <cellStyle name="Título 3 3 3 3" xfId="4322" xr:uid="{00000000-0005-0000-0000-0000F2100000}"/>
    <cellStyle name="Título 3 3 3 3 2" xfId="4323" xr:uid="{00000000-0005-0000-0000-0000F3100000}"/>
    <cellStyle name="Título 3 3 3 3 2 2" xfId="4324" xr:uid="{00000000-0005-0000-0000-0000F4100000}"/>
    <cellStyle name="Título 3 3 3 3 2 3" xfId="4325" xr:uid="{00000000-0005-0000-0000-0000F5100000}"/>
    <cellStyle name="Título 3 3 3 3 2 4" xfId="4326" xr:uid="{00000000-0005-0000-0000-0000F6100000}"/>
    <cellStyle name="Título 3 3 3 3 2 5" xfId="4327" xr:uid="{00000000-0005-0000-0000-0000F7100000}"/>
    <cellStyle name="Título 3 3 3 3 2 6" xfId="4328" xr:uid="{00000000-0005-0000-0000-0000F8100000}"/>
    <cellStyle name="Título 3 3 3 3 3" xfId="4329" xr:uid="{00000000-0005-0000-0000-0000F9100000}"/>
    <cellStyle name="Título 3 3 3 3 3 2" xfId="4330" xr:uid="{00000000-0005-0000-0000-0000FA100000}"/>
    <cellStyle name="Título 3 3 3 3 3 3" xfId="4331" xr:uid="{00000000-0005-0000-0000-0000FB100000}"/>
    <cellStyle name="Título 3 3 3 3 3 4" xfId="4332" xr:uid="{00000000-0005-0000-0000-0000FC100000}"/>
    <cellStyle name="Título 3 3 3 3 3 5" xfId="4333" xr:uid="{00000000-0005-0000-0000-0000FD100000}"/>
    <cellStyle name="Título 3 3 3 3 3 6" xfId="4334" xr:uid="{00000000-0005-0000-0000-0000FE100000}"/>
    <cellStyle name="Título 3 3 3 3 4" xfId="4335" xr:uid="{00000000-0005-0000-0000-0000FF100000}"/>
    <cellStyle name="Título 3 3 3 3 5" xfId="4336" xr:uid="{00000000-0005-0000-0000-000000110000}"/>
    <cellStyle name="Título 3 3 3 3 6" xfId="4337" xr:uid="{00000000-0005-0000-0000-000001110000}"/>
    <cellStyle name="Título 3 3 3 3 7" xfId="4338" xr:uid="{00000000-0005-0000-0000-000002110000}"/>
    <cellStyle name="Título 3 3 3 3 8" xfId="4339" xr:uid="{00000000-0005-0000-0000-000003110000}"/>
    <cellStyle name="Título 3 3 3 4" xfId="4340" xr:uid="{00000000-0005-0000-0000-000004110000}"/>
    <cellStyle name="Título 3 3 3 4 2" xfId="4341" xr:uid="{00000000-0005-0000-0000-000005110000}"/>
    <cellStyle name="Título 3 3 3 4 3" xfId="4342" xr:uid="{00000000-0005-0000-0000-000006110000}"/>
    <cellStyle name="Título 3 3 3 4 4" xfId="4343" xr:uid="{00000000-0005-0000-0000-000007110000}"/>
    <cellStyle name="Título 3 3 3 4 5" xfId="4344" xr:uid="{00000000-0005-0000-0000-000008110000}"/>
    <cellStyle name="Título 3 3 3 4 6" xfId="4345" xr:uid="{00000000-0005-0000-0000-000009110000}"/>
    <cellStyle name="Título 3 3 3 5" xfId="4346" xr:uid="{00000000-0005-0000-0000-00000A110000}"/>
    <cellStyle name="Título 3 3 3 5 2" xfId="4347" xr:uid="{00000000-0005-0000-0000-00000B110000}"/>
    <cellStyle name="Título 3 3 3 5 3" xfId="4348" xr:uid="{00000000-0005-0000-0000-00000C110000}"/>
    <cellStyle name="Título 3 3 3 5 4" xfId="4349" xr:uid="{00000000-0005-0000-0000-00000D110000}"/>
    <cellStyle name="Título 3 3 3 5 5" xfId="4350" xr:uid="{00000000-0005-0000-0000-00000E110000}"/>
    <cellStyle name="Título 3 3 3 5 6" xfId="4351" xr:uid="{00000000-0005-0000-0000-00000F110000}"/>
    <cellStyle name="Título 3 3 3 6" xfId="4352" xr:uid="{00000000-0005-0000-0000-000010110000}"/>
    <cellStyle name="Título 3 3 3 7" xfId="4353" xr:uid="{00000000-0005-0000-0000-000011110000}"/>
    <cellStyle name="Título 3 3 3 8" xfId="4354" xr:uid="{00000000-0005-0000-0000-000012110000}"/>
    <cellStyle name="Título 3 3 4" xfId="4355" xr:uid="{00000000-0005-0000-0000-000013110000}"/>
    <cellStyle name="Título 3 3 4 2" xfId="4356" xr:uid="{00000000-0005-0000-0000-000014110000}"/>
    <cellStyle name="Título 3 3 4 2 2" xfId="4357" xr:uid="{00000000-0005-0000-0000-000015110000}"/>
    <cellStyle name="Título 3 3 4 2 2 2" xfId="4358" xr:uid="{00000000-0005-0000-0000-000016110000}"/>
    <cellStyle name="Título 3 3 4 2 2 3" xfId="4359" xr:uid="{00000000-0005-0000-0000-000017110000}"/>
    <cellStyle name="Título 3 3 4 2 2 4" xfId="4360" xr:uid="{00000000-0005-0000-0000-000018110000}"/>
    <cellStyle name="Título 3 3 4 2 2 5" xfId="4361" xr:uid="{00000000-0005-0000-0000-000019110000}"/>
    <cellStyle name="Título 3 3 4 2 2 6" xfId="4362" xr:uid="{00000000-0005-0000-0000-00001A110000}"/>
    <cellStyle name="Título 3 3 4 2 3" xfId="4363" xr:uid="{00000000-0005-0000-0000-00001B110000}"/>
    <cellStyle name="Título 3 3 4 2 3 2" xfId="4364" xr:uid="{00000000-0005-0000-0000-00001C110000}"/>
    <cellStyle name="Título 3 3 4 2 3 3" xfId="4365" xr:uid="{00000000-0005-0000-0000-00001D110000}"/>
    <cellStyle name="Título 3 3 4 2 3 4" xfId="4366" xr:uid="{00000000-0005-0000-0000-00001E110000}"/>
    <cellStyle name="Título 3 3 4 2 3 5" xfId="4367" xr:uid="{00000000-0005-0000-0000-00001F110000}"/>
    <cellStyle name="Título 3 3 4 2 3 6" xfId="4368" xr:uid="{00000000-0005-0000-0000-000020110000}"/>
    <cellStyle name="Título 3 3 4 2 4" xfId="4369" xr:uid="{00000000-0005-0000-0000-000021110000}"/>
    <cellStyle name="Título 3 3 4 2 5" xfId="4370" xr:uid="{00000000-0005-0000-0000-000022110000}"/>
    <cellStyle name="Título 3 3 4 2 6" xfId="4371" xr:uid="{00000000-0005-0000-0000-000023110000}"/>
    <cellStyle name="Título 3 3 4 2 7" xfId="4372" xr:uid="{00000000-0005-0000-0000-000024110000}"/>
    <cellStyle name="Título 3 3 4 2 8" xfId="4373" xr:uid="{00000000-0005-0000-0000-000025110000}"/>
    <cellStyle name="Título 3 3 4 3" xfId="4374" xr:uid="{00000000-0005-0000-0000-000026110000}"/>
    <cellStyle name="Título 3 3 4 3 2" xfId="4375" xr:uid="{00000000-0005-0000-0000-000027110000}"/>
    <cellStyle name="Título 3 3 4 3 2 2" xfId="4376" xr:uid="{00000000-0005-0000-0000-000028110000}"/>
    <cellStyle name="Título 3 3 4 3 2 3" xfId="4377" xr:uid="{00000000-0005-0000-0000-000029110000}"/>
    <cellStyle name="Título 3 3 4 3 2 4" xfId="4378" xr:uid="{00000000-0005-0000-0000-00002A110000}"/>
    <cellStyle name="Título 3 3 4 3 2 5" xfId="4379" xr:uid="{00000000-0005-0000-0000-00002B110000}"/>
    <cellStyle name="Título 3 3 4 3 2 6" xfId="4380" xr:uid="{00000000-0005-0000-0000-00002C110000}"/>
    <cellStyle name="Título 3 3 4 3 3" xfId="4381" xr:uid="{00000000-0005-0000-0000-00002D110000}"/>
    <cellStyle name="Título 3 3 4 3 3 2" xfId="4382" xr:uid="{00000000-0005-0000-0000-00002E110000}"/>
    <cellStyle name="Título 3 3 4 3 3 3" xfId="4383" xr:uid="{00000000-0005-0000-0000-00002F110000}"/>
    <cellStyle name="Título 3 3 4 3 3 4" xfId="4384" xr:uid="{00000000-0005-0000-0000-000030110000}"/>
    <cellStyle name="Título 3 3 4 3 3 5" xfId="4385" xr:uid="{00000000-0005-0000-0000-000031110000}"/>
    <cellStyle name="Título 3 3 4 3 3 6" xfId="4386" xr:uid="{00000000-0005-0000-0000-000032110000}"/>
    <cellStyle name="Título 3 3 4 3 4" xfId="4387" xr:uid="{00000000-0005-0000-0000-000033110000}"/>
    <cellStyle name="Título 3 3 4 3 5" xfId="4388" xr:uid="{00000000-0005-0000-0000-000034110000}"/>
    <cellStyle name="Título 3 3 4 3 6" xfId="4389" xr:uid="{00000000-0005-0000-0000-000035110000}"/>
    <cellStyle name="Título 3 3 4 3 7" xfId="4390" xr:uid="{00000000-0005-0000-0000-000036110000}"/>
    <cellStyle name="Título 3 3 4 3 8" xfId="4391" xr:uid="{00000000-0005-0000-0000-000037110000}"/>
    <cellStyle name="Título 3 3 4 4" xfId="4392" xr:uid="{00000000-0005-0000-0000-000038110000}"/>
    <cellStyle name="Título 3 3 4 4 2" xfId="4393" xr:uid="{00000000-0005-0000-0000-000039110000}"/>
    <cellStyle name="Título 3 3 4 4 3" xfId="4394" xr:uid="{00000000-0005-0000-0000-00003A110000}"/>
    <cellStyle name="Título 3 3 4 4 4" xfId="4395" xr:uid="{00000000-0005-0000-0000-00003B110000}"/>
    <cellStyle name="Título 3 3 4 4 5" xfId="4396" xr:uid="{00000000-0005-0000-0000-00003C110000}"/>
    <cellStyle name="Título 3 3 4 4 6" xfId="4397" xr:uid="{00000000-0005-0000-0000-00003D110000}"/>
    <cellStyle name="Título 3 3 4 5" xfId="4398" xr:uid="{00000000-0005-0000-0000-00003E110000}"/>
    <cellStyle name="Título 3 3 4 5 2" xfId="4399" xr:uid="{00000000-0005-0000-0000-00003F110000}"/>
    <cellStyle name="Título 3 3 4 5 3" xfId="4400" xr:uid="{00000000-0005-0000-0000-000040110000}"/>
    <cellStyle name="Título 3 3 4 5 4" xfId="4401" xr:uid="{00000000-0005-0000-0000-000041110000}"/>
    <cellStyle name="Título 3 3 4 5 5" xfId="4402" xr:uid="{00000000-0005-0000-0000-000042110000}"/>
    <cellStyle name="Título 3 3 4 5 6" xfId="4403" xr:uid="{00000000-0005-0000-0000-000043110000}"/>
    <cellStyle name="Título 3 3 4 6" xfId="4404" xr:uid="{00000000-0005-0000-0000-000044110000}"/>
    <cellStyle name="Título 3 3 4 7" xfId="4405" xr:uid="{00000000-0005-0000-0000-000045110000}"/>
    <cellStyle name="Título 3 3 4 8" xfId="4406" xr:uid="{00000000-0005-0000-0000-000046110000}"/>
    <cellStyle name="Título 3 3 5" xfId="4407" xr:uid="{00000000-0005-0000-0000-000047110000}"/>
    <cellStyle name="Título 3 3 5 2" xfId="4408" xr:uid="{00000000-0005-0000-0000-000048110000}"/>
    <cellStyle name="Título 3 3 5 2 2" xfId="4409" xr:uid="{00000000-0005-0000-0000-000049110000}"/>
    <cellStyle name="Título 3 3 5 2 3" xfId="4410" xr:uid="{00000000-0005-0000-0000-00004A110000}"/>
    <cellStyle name="Título 3 3 5 2 4" xfId="4411" xr:uid="{00000000-0005-0000-0000-00004B110000}"/>
    <cellStyle name="Título 3 3 5 2 5" xfId="4412" xr:uid="{00000000-0005-0000-0000-00004C110000}"/>
    <cellStyle name="Título 3 3 5 2 6" xfId="4413" xr:uid="{00000000-0005-0000-0000-00004D110000}"/>
    <cellStyle name="Título 3 3 5 3" xfId="4414" xr:uid="{00000000-0005-0000-0000-00004E110000}"/>
    <cellStyle name="Título 3 3 5 3 2" xfId="4415" xr:uid="{00000000-0005-0000-0000-00004F110000}"/>
    <cellStyle name="Título 3 3 5 3 3" xfId="4416" xr:uid="{00000000-0005-0000-0000-000050110000}"/>
    <cellStyle name="Título 3 3 5 3 4" xfId="4417" xr:uid="{00000000-0005-0000-0000-000051110000}"/>
    <cellStyle name="Título 3 3 5 3 5" xfId="4418" xr:uid="{00000000-0005-0000-0000-000052110000}"/>
    <cellStyle name="Título 3 3 5 3 6" xfId="4419" xr:uid="{00000000-0005-0000-0000-000053110000}"/>
    <cellStyle name="Título 3 3 5 4" xfId="4420" xr:uid="{00000000-0005-0000-0000-000054110000}"/>
    <cellStyle name="Título 3 3 5 5" xfId="4421" xr:uid="{00000000-0005-0000-0000-000055110000}"/>
    <cellStyle name="Título 3 3 5 6" xfId="4422" xr:uid="{00000000-0005-0000-0000-000056110000}"/>
    <cellStyle name="Título 3 3 5 7" xfId="4423" xr:uid="{00000000-0005-0000-0000-000057110000}"/>
    <cellStyle name="Título 3 3 5 8" xfId="4424" xr:uid="{00000000-0005-0000-0000-000058110000}"/>
    <cellStyle name="Título 3 3 6" xfId="4425" xr:uid="{00000000-0005-0000-0000-000059110000}"/>
    <cellStyle name="Título 3 3 6 2" xfId="4426" xr:uid="{00000000-0005-0000-0000-00005A110000}"/>
    <cellStyle name="Título 3 3 6 3" xfId="4427" xr:uid="{00000000-0005-0000-0000-00005B110000}"/>
    <cellStyle name="Título 3 3 6 4" xfId="4428" xr:uid="{00000000-0005-0000-0000-00005C110000}"/>
    <cellStyle name="Título 3 3 6 5" xfId="4429" xr:uid="{00000000-0005-0000-0000-00005D110000}"/>
    <cellStyle name="Título 3 3 6 6" xfId="4430" xr:uid="{00000000-0005-0000-0000-00005E110000}"/>
    <cellStyle name="Título 3 3 7" xfId="4431" xr:uid="{00000000-0005-0000-0000-00005F110000}"/>
    <cellStyle name="Título 3 3 7 2" xfId="4432" xr:uid="{00000000-0005-0000-0000-000060110000}"/>
    <cellStyle name="Título 3 3 7 3" xfId="4433" xr:uid="{00000000-0005-0000-0000-000061110000}"/>
    <cellStyle name="Título 3 3 7 4" xfId="4434" xr:uid="{00000000-0005-0000-0000-000062110000}"/>
    <cellStyle name="Título 3 3 7 5" xfId="4435" xr:uid="{00000000-0005-0000-0000-000063110000}"/>
    <cellStyle name="Título 3 3 7 6" xfId="4436" xr:uid="{00000000-0005-0000-0000-000064110000}"/>
    <cellStyle name="Título 3 3 8" xfId="4437" xr:uid="{00000000-0005-0000-0000-000065110000}"/>
    <cellStyle name="Título 4" xfId="99" xr:uid="{00000000-0005-0000-0000-000066110000}"/>
    <cellStyle name="Título 4 2" xfId="4438" xr:uid="{00000000-0005-0000-0000-000067110000}"/>
    <cellStyle name="Título 4 3" xfId="4439" xr:uid="{00000000-0005-0000-0000-000068110000}"/>
    <cellStyle name="Título 5" xfId="4440" xr:uid="{00000000-0005-0000-0000-000069110000}"/>
    <cellStyle name="Total" xfId="49" builtinId="25" customBuiltin="1"/>
    <cellStyle name="Total 2" xfId="100" xr:uid="{00000000-0005-0000-0000-00006B110000}"/>
    <cellStyle name="Total 2 2" xfId="4441" xr:uid="{00000000-0005-0000-0000-00006C110000}"/>
    <cellStyle name="Total 2 2 2" xfId="4442" xr:uid="{00000000-0005-0000-0000-00006D110000}"/>
    <cellStyle name="Total 2 2 2 2" xfId="4443" xr:uid="{00000000-0005-0000-0000-00006E110000}"/>
    <cellStyle name="Total 2 2 2 2 2" xfId="4444" xr:uid="{00000000-0005-0000-0000-00006F110000}"/>
    <cellStyle name="Total 2 2 2 2 3" xfId="4445" xr:uid="{00000000-0005-0000-0000-000070110000}"/>
    <cellStyle name="Total 2 2 2 2 4" xfId="4446" xr:uid="{00000000-0005-0000-0000-000071110000}"/>
    <cellStyle name="Total 2 2 2 2 5" xfId="4447" xr:uid="{00000000-0005-0000-0000-000072110000}"/>
    <cellStyle name="Total 2 2 2 2 6" xfId="4448" xr:uid="{00000000-0005-0000-0000-000073110000}"/>
    <cellStyle name="Total 2 2 2 2 7" xfId="4449" xr:uid="{00000000-0005-0000-0000-000074110000}"/>
    <cellStyle name="Total 2 2 3" xfId="4450" xr:uid="{00000000-0005-0000-0000-000075110000}"/>
    <cellStyle name="Total 2 2 3 2" xfId="4451" xr:uid="{00000000-0005-0000-0000-000076110000}"/>
    <cellStyle name="Total 2 2 3 2 2" xfId="4452" xr:uid="{00000000-0005-0000-0000-000077110000}"/>
    <cellStyle name="Total 2 2 3 2 3" xfId="4453" xr:uid="{00000000-0005-0000-0000-000078110000}"/>
    <cellStyle name="Total 2 2 3 2 4" xfId="4454" xr:uid="{00000000-0005-0000-0000-000079110000}"/>
    <cellStyle name="Total 2 2 3 2 5" xfId="4455" xr:uid="{00000000-0005-0000-0000-00007A110000}"/>
    <cellStyle name="Total 2 2 3 2 6" xfId="4456" xr:uid="{00000000-0005-0000-0000-00007B110000}"/>
    <cellStyle name="Total 2 2 3 2 7" xfId="4457" xr:uid="{00000000-0005-0000-0000-00007C110000}"/>
    <cellStyle name="Total 2 2 4" xfId="4458" xr:uid="{00000000-0005-0000-0000-00007D110000}"/>
    <cellStyle name="Total 2 2 4 2" xfId="4459" xr:uid="{00000000-0005-0000-0000-00007E110000}"/>
    <cellStyle name="Total 2 2 4 2 2" xfId="4460" xr:uid="{00000000-0005-0000-0000-00007F110000}"/>
    <cellStyle name="Total 2 2 4 2 3" xfId="4461" xr:uid="{00000000-0005-0000-0000-000080110000}"/>
    <cellStyle name="Total 2 2 4 2 4" xfId="4462" xr:uid="{00000000-0005-0000-0000-000081110000}"/>
    <cellStyle name="Total 2 2 4 2 5" xfId="4463" xr:uid="{00000000-0005-0000-0000-000082110000}"/>
    <cellStyle name="Total 2 2 4 2 6" xfId="4464" xr:uid="{00000000-0005-0000-0000-000083110000}"/>
    <cellStyle name="Total 2 2 4 2 7" xfId="4465" xr:uid="{00000000-0005-0000-0000-000084110000}"/>
    <cellStyle name="Total 2 2 5" xfId="4466" xr:uid="{00000000-0005-0000-0000-000085110000}"/>
    <cellStyle name="Total 2 2 5 2" xfId="4467" xr:uid="{00000000-0005-0000-0000-000086110000}"/>
    <cellStyle name="Total 2 2 5 3" xfId="4468" xr:uid="{00000000-0005-0000-0000-000087110000}"/>
    <cellStyle name="Total 2 2 5 4" xfId="4469" xr:uid="{00000000-0005-0000-0000-000088110000}"/>
    <cellStyle name="Total 2 2 5 5" xfId="4470" xr:uid="{00000000-0005-0000-0000-000089110000}"/>
    <cellStyle name="Total 2 2 5 6" xfId="4471" xr:uid="{00000000-0005-0000-0000-00008A110000}"/>
    <cellStyle name="Total 2 2 5 7" xfId="4472" xr:uid="{00000000-0005-0000-0000-00008B110000}"/>
    <cellStyle name="Total 2 3" xfId="4473" xr:uid="{00000000-0005-0000-0000-00008C110000}"/>
    <cellStyle name="Total 2 3 2" xfId="4474" xr:uid="{00000000-0005-0000-0000-00008D110000}"/>
    <cellStyle name="Total 2 3 2 2" xfId="4475" xr:uid="{00000000-0005-0000-0000-00008E110000}"/>
    <cellStyle name="Total 2 3 2 2 2" xfId="4476" xr:uid="{00000000-0005-0000-0000-00008F110000}"/>
    <cellStyle name="Total 2 3 2 2 3" xfId="4477" xr:uid="{00000000-0005-0000-0000-000090110000}"/>
    <cellStyle name="Total 2 3 2 2 4" xfId="4478" xr:uid="{00000000-0005-0000-0000-000091110000}"/>
    <cellStyle name="Total 2 3 2 2 5" xfId="4479" xr:uid="{00000000-0005-0000-0000-000092110000}"/>
    <cellStyle name="Total 2 3 2 2 6" xfId="4480" xr:uid="{00000000-0005-0000-0000-000093110000}"/>
    <cellStyle name="Total 2 3 2 2 7" xfId="4481" xr:uid="{00000000-0005-0000-0000-000094110000}"/>
    <cellStyle name="Total 2 3 3" xfId="4482" xr:uid="{00000000-0005-0000-0000-000095110000}"/>
    <cellStyle name="Total 2 3 3 2" xfId="4483" xr:uid="{00000000-0005-0000-0000-000096110000}"/>
    <cellStyle name="Total 2 3 3 2 2" xfId="4484" xr:uid="{00000000-0005-0000-0000-000097110000}"/>
    <cellStyle name="Total 2 3 3 2 3" xfId="4485" xr:uid="{00000000-0005-0000-0000-000098110000}"/>
    <cellStyle name="Total 2 3 3 2 4" xfId="4486" xr:uid="{00000000-0005-0000-0000-000099110000}"/>
    <cellStyle name="Total 2 3 3 2 5" xfId="4487" xr:uid="{00000000-0005-0000-0000-00009A110000}"/>
    <cellStyle name="Total 2 3 3 2 6" xfId="4488" xr:uid="{00000000-0005-0000-0000-00009B110000}"/>
    <cellStyle name="Total 2 3 3 2 7" xfId="4489" xr:uid="{00000000-0005-0000-0000-00009C110000}"/>
    <cellStyle name="Total 2 3 4" xfId="4490" xr:uid="{00000000-0005-0000-0000-00009D110000}"/>
    <cellStyle name="Total 2 3 4 2" xfId="4491" xr:uid="{00000000-0005-0000-0000-00009E110000}"/>
    <cellStyle name="Total 2 3 4 2 2" xfId="4492" xr:uid="{00000000-0005-0000-0000-00009F110000}"/>
    <cellStyle name="Total 2 3 4 2 3" xfId="4493" xr:uid="{00000000-0005-0000-0000-0000A0110000}"/>
    <cellStyle name="Total 2 3 4 2 4" xfId="4494" xr:uid="{00000000-0005-0000-0000-0000A1110000}"/>
    <cellStyle name="Total 2 3 4 2 5" xfId="4495" xr:uid="{00000000-0005-0000-0000-0000A2110000}"/>
    <cellStyle name="Total 2 3 4 2 6" xfId="4496" xr:uid="{00000000-0005-0000-0000-0000A3110000}"/>
    <cellStyle name="Total 2 3 4 2 7" xfId="4497" xr:uid="{00000000-0005-0000-0000-0000A4110000}"/>
    <cellStyle name="Total 2 3 5" xfId="4498" xr:uid="{00000000-0005-0000-0000-0000A5110000}"/>
    <cellStyle name="Total 2 3 5 2" xfId="4499" xr:uid="{00000000-0005-0000-0000-0000A6110000}"/>
    <cellStyle name="Total 2 3 5 3" xfId="4500" xr:uid="{00000000-0005-0000-0000-0000A7110000}"/>
    <cellStyle name="Total 2 3 5 4" xfId="4501" xr:uid="{00000000-0005-0000-0000-0000A8110000}"/>
    <cellStyle name="Total 2 3 5 5" xfId="4502" xr:uid="{00000000-0005-0000-0000-0000A9110000}"/>
    <cellStyle name="Total 2 3 5 6" xfId="4503" xr:uid="{00000000-0005-0000-0000-0000AA110000}"/>
    <cellStyle name="Total 2 3 5 7" xfId="4504" xr:uid="{00000000-0005-0000-0000-0000AB110000}"/>
    <cellStyle name="Total 2 4" xfId="4505" xr:uid="{00000000-0005-0000-0000-0000AC110000}"/>
    <cellStyle name="Total 2 4 2" xfId="4506" xr:uid="{00000000-0005-0000-0000-0000AD110000}"/>
    <cellStyle name="Total 2 4 2 2" xfId="4507" xr:uid="{00000000-0005-0000-0000-0000AE110000}"/>
    <cellStyle name="Total 2 4 2 2 2" xfId="4508" xr:uid="{00000000-0005-0000-0000-0000AF110000}"/>
    <cellStyle name="Total 2 4 2 2 3" xfId="4509" xr:uid="{00000000-0005-0000-0000-0000B0110000}"/>
    <cellStyle name="Total 2 4 2 2 4" xfId="4510" xr:uid="{00000000-0005-0000-0000-0000B1110000}"/>
    <cellStyle name="Total 2 4 2 2 5" xfId="4511" xr:uid="{00000000-0005-0000-0000-0000B2110000}"/>
    <cellStyle name="Total 2 4 2 2 6" xfId="4512" xr:uid="{00000000-0005-0000-0000-0000B3110000}"/>
    <cellStyle name="Total 2 4 2 2 7" xfId="4513" xr:uid="{00000000-0005-0000-0000-0000B4110000}"/>
    <cellStyle name="Total 2 4 3" xfId="4514" xr:uid="{00000000-0005-0000-0000-0000B5110000}"/>
    <cellStyle name="Total 2 4 3 2" xfId="4515" xr:uid="{00000000-0005-0000-0000-0000B6110000}"/>
    <cellStyle name="Total 2 4 3 2 2" xfId="4516" xr:uid="{00000000-0005-0000-0000-0000B7110000}"/>
    <cellStyle name="Total 2 4 3 2 3" xfId="4517" xr:uid="{00000000-0005-0000-0000-0000B8110000}"/>
    <cellStyle name="Total 2 4 3 2 4" xfId="4518" xr:uid="{00000000-0005-0000-0000-0000B9110000}"/>
    <cellStyle name="Total 2 4 3 2 5" xfId="4519" xr:uid="{00000000-0005-0000-0000-0000BA110000}"/>
    <cellStyle name="Total 2 4 3 2 6" xfId="4520" xr:uid="{00000000-0005-0000-0000-0000BB110000}"/>
    <cellStyle name="Total 2 4 3 2 7" xfId="4521" xr:uid="{00000000-0005-0000-0000-0000BC110000}"/>
    <cellStyle name="Total 2 4 4" xfId="4522" xr:uid="{00000000-0005-0000-0000-0000BD110000}"/>
    <cellStyle name="Total 2 4 4 2" xfId="4523" xr:uid="{00000000-0005-0000-0000-0000BE110000}"/>
    <cellStyle name="Total 2 4 4 2 2" xfId="4524" xr:uid="{00000000-0005-0000-0000-0000BF110000}"/>
    <cellStyle name="Total 2 4 4 2 3" xfId="4525" xr:uid="{00000000-0005-0000-0000-0000C0110000}"/>
    <cellStyle name="Total 2 4 4 2 4" xfId="4526" xr:uid="{00000000-0005-0000-0000-0000C1110000}"/>
    <cellStyle name="Total 2 4 4 2 5" xfId="4527" xr:uid="{00000000-0005-0000-0000-0000C2110000}"/>
    <cellStyle name="Total 2 4 4 2 6" xfId="4528" xr:uid="{00000000-0005-0000-0000-0000C3110000}"/>
    <cellStyle name="Total 2 4 4 2 7" xfId="4529" xr:uid="{00000000-0005-0000-0000-0000C4110000}"/>
    <cellStyle name="Total 2 4 5" xfId="4530" xr:uid="{00000000-0005-0000-0000-0000C5110000}"/>
    <cellStyle name="Total 2 4 5 2" xfId="4531" xr:uid="{00000000-0005-0000-0000-0000C6110000}"/>
    <cellStyle name="Total 2 4 5 3" xfId="4532" xr:uid="{00000000-0005-0000-0000-0000C7110000}"/>
    <cellStyle name="Total 2 4 5 4" xfId="4533" xr:uid="{00000000-0005-0000-0000-0000C8110000}"/>
    <cellStyle name="Total 2 4 5 5" xfId="4534" xr:uid="{00000000-0005-0000-0000-0000C9110000}"/>
    <cellStyle name="Total 2 4 5 6" xfId="4535" xr:uid="{00000000-0005-0000-0000-0000CA110000}"/>
    <cellStyle name="Total 2 4 5 7" xfId="4536" xr:uid="{00000000-0005-0000-0000-0000CB110000}"/>
    <cellStyle name="Total 2 5" xfId="4537" xr:uid="{00000000-0005-0000-0000-0000CC110000}"/>
    <cellStyle name="Total 2 5 2" xfId="4538" xr:uid="{00000000-0005-0000-0000-0000CD110000}"/>
    <cellStyle name="Total 2 5 2 2" xfId="4539" xr:uid="{00000000-0005-0000-0000-0000CE110000}"/>
    <cellStyle name="Total 2 5 2 2 2" xfId="4540" xr:uid="{00000000-0005-0000-0000-0000CF110000}"/>
    <cellStyle name="Total 2 5 2 2 3" xfId="4541" xr:uid="{00000000-0005-0000-0000-0000D0110000}"/>
    <cellStyle name="Total 2 5 2 2 4" xfId="4542" xr:uid="{00000000-0005-0000-0000-0000D1110000}"/>
    <cellStyle name="Total 2 5 2 2 5" xfId="4543" xr:uid="{00000000-0005-0000-0000-0000D2110000}"/>
    <cellStyle name="Total 2 5 2 2 6" xfId="4544" xr:uid="{00000000-0005-0000-0000-0000D3110000}"/>
    <cellStyle name="Total 2 5 2 2 7" xfId="4545" xr:uid="{00000000-0005-0000-0000-0000D4110000}"/>
    <cellStyle name="Total 2 5 3" xfId="4546" xr:uid="{00000000-0005-0000-0000-0000D5110000}"/>
    <cellStyle name="Total 2 5 3 2" xfId="4547" xr:uid="{00000000-0005-0000-0000-0000D6110000}"/>
    <cellStyle name="Total 2 5 3 2 2" xfId="4548" xr:uid="{00000000-0005-0000-0000-0000D7110000}"/>
    <cellStyle name="Total 2 5 3 2 3" xfId="4549" xr:uid="{00000000-0005-0000-0000-0000D8110000}"/>
    <cellStyle name="Total 2 5 3 2 4" xfId="4550" xr:uid="{00000000-0005-0000-0000-0000D9110000}"/>
    <cellStyle name="Total 2 5 3 2 5" xfId="4551" xr:uid="{00000000-0005-0000-0000-0000DA110000}"/>
    <cellStyle name="Total 2 5 3 2 6" xfId="4552" xr:uid="{00000000-0005-0000-0000-0000DB110000}"/>
    <cellStyle name="Total 2 5 3 2 7" xfId="4553" xr:uid="{00000000-0005-0000-0000-0000DC110000}"/>
    <cellStyle name="Total 2 5 4" xfId="4554" xr:uid="{00000000-0005-0000-0000-0000DD110000}"/>
    <cellStyle name="Total 2 5 4 2" xfId="4555" xr:uid="{00000000-0005-0000-0000-0000DE110000}"/>
    <cellStyle name="Total 2 5 4 2 2" xfId="4556" xr:uid="{00000000-0005-0000-0000-0000DF110000}"/>
    <cellStyle name="Total 2 5 4 2 3" xfId="4557" xr:uid="{00000000-0005-0000-0000-0000E0110000}"/>
    <cellStyle name="Total 2 5 4 2 4" xfId="4558" xr:uid="{00000000-0005-0000-0000-0000E1110000}"/>
    <cellStyle name="Total 2 5 4 2 5" xfId="4559" xr:uid="{00000000-0005-0000-0000-0000E2110000}"/>
    <cellStyle name="Total 2 5 4 2 6" xfId="4560" xr:uid="{00000000-0005-0000-0000-0000E3110000}"/>
    <cellStyle name="Total 2 5 4 2 7" xfId="4561" xr:uid="{00000000-0005-0000-0000-0000E4110000}"/>
    <cellStyle name="Total 2 5 5" xfId="4562" xr:uid="{00000000-0005-0000-0000-0000E5110000}"/>
    <cellStyle name="Total 2 5 5 2" xfId="4563" xr:uid="{00000000-0005-0000-0000-0000E6110000}"/>
    <cellStyle name="Total 2 5 5 3" xfId="4564" xr:uid="{00000000-0005-0000-0000-0000E7110000}"/>
    <cellStyle name="Total 2 5 5 4" xfId="4565" xr:uid="{00000000-0005-0000-0000-0000E8110000}"/>
    <cellStyle name="Total 2 5 5 5" xfId="4566" xr:uid="{00000000-0005-0000-0000-0000E9110000}"/>
    <cellStyle name="Total 2 5 5 6" xfId="4567" xr:uid="{00000000-0005-0000-0000-0000EA110000}"/>
    <cellStyle name="Total 2 5 5 7" xfId="4568" xr:uid="{00000000-0005-0000-0000-0000EB110000}"/>
    <cellStyle name="Total 2 6" xfId="4569" xr:uid="{00000000-0005-0000-0000-0000EC110000}"/>
    <cellStyle name="Total 2 6 2" xfId="4570" xr:uid="{00000000-0005-0000-0000-0000ED110000}"/>
    <cellStyle name="Total 2 6 2 2" xfId="4571" xr:uid="{00000000-0005-0000-0000-0000EE110000}"/>
    <cellStyle name="Total 2 6 2 2 2" xfId="4572" xr:uid="{00000000-0005-0000-0000-0000EF110000}"/>
    <cellStyle name="Total 2 6 2 2 3" xfId="4573" xr:uid="{00000000-0005-0000-0000-0000F0110000}"/>
    <cellStyle name="Total 2 6 2 2 4" xfId="4574" xr:uid="{00000000-0005-0000-0000-0000F1110000}"/>
    <cellStyle name="Total 2 6 2 2 5" xfId="4575" xr:uid="{00000000-0005-0000-0000-0000F2110000}"/>
    <cellStyle name="Total 2 6 2 2 6" xfId="4576" xr:uid="{00000000-0005-0000-0000-0000F3110000}"/>
    <cellStyle name="Total 2 6 2 2 7" xfId="4577" xr:uid="{00000000-0005-0000-0000-0000F4110000}"/>
    <cellStyle name="Total 2 6 3" xfId="4578" xr:uid="{00000000-0005-0000-0000-0000F5110000}"/>
    <cellStyle name="Total 2 6 3 2" xfId="4579" xr:uid="{00000000-0005-0000-0000-0000F6110000}"/>
    <cellStyle name="Total 2 6 3 2 2" xfId="4580" xr:uid="{00000000-0005-0000-0000-0000F7110000}"/>
    <cellStyle name="Total 2 6 3 2 3" xfId="4581" xr:uid="{00000000-0005-0000-0000-0000F8110000}"/>
    <cellStyle name="Total 2 6 3 2 4" xfId="4582" xr:uid="{00000000-0005-0000-0000-0000F9110000}"/>
    <cellStyle name="Total 2 6 3 2 5" xfId="4583" xr:uid="{00000000-0005-0000-0000-0000FA110000}"/>
    <cellStyle name="Total 2 6 3 2 6" xfId="4584" xr:uid="{00000000-0005-0000-0000-0000FB110000}"/>
    <cellStyle name="Total 2 6 3 2 7" xfId="4585" xr:uid="{00000000-0005-0000-0000-0000FC110000}"/>
    <cellStyle name="Total 2 6 4" xfId="4586" xr:uid="{00000000-0005-0000-0000-0000FD110000}"/>
    <cellStyle name="Total 2 6 4 2" xfId="4587" xr:uid="{00000000-0005-0000-0000-0000FE110000}"/>
    <cellStyle name="Total 2 6 4 2 2" xfId="4588" xr:uid="{00000000-0005-0000-0000-0000FF110000}"/>
    <cellStyle name="Total 2 6 4 2 3" xfId="4589" xr:uid="{00000000-0005-0000-0000-000000120000}"/>
    <cellStyle name="Total 2 6 4 2 4" xfId="4590" xr:uid="{00000000-0005-0000-0000-000001120000}"/>
    <cellStyle name="Total 2 6 4 2 5" xfId="4591" xr:uid="{00000000-0005-0000-0000-000002120000}"/>
    <cellStyle name="Total 2 6 4 2 6" xfId="4592" xr:uid="{00000000-0005-0000-0000-000003120000}"/>
    <cellStyle name="Total 2 6 4 2 7" xfId="4593" xr:uid="{00000000-0005-0000-0000-000004120000}"/>
    <cellStyle name="Total 2 6 5" xfId="4594" xr:uid="{00000000-0005-0000-0000-000005120000}"/>
    <cellStyle name="Total 2 6 5 2" xfId="4595" xr:uid="{00000000-0005-0000-0000-000006120000}"/>
    <cellStyle name="Total 2 6 5 3" xfId="4596" xr:uid="{00000000-0005-0000-0000-000007120000}"/>
    <cellStyle name="Total 2 6 5 4" xfId="4597" xr:uid="{00000000-0005-0000-0000-000008120000}"/>
    <cellStyle name="Total 2 6 5 5" xfId="4598" xr:uid="{00000000-0005-0000-0000-000009120000}"/>
    <cellStyle name="Total 2 6 5 6" xfId="4599" xr:uid="{00000000-0005-0000-0000-00000A120000}"/>
    <cellStyle name="Total 2 6 5 7" xfId="4600" xr:uid="{00000000-0005-0000-0000-00000B120000}"/>
    <cellStyle name="Total 2 7" xfId="127" xr:uid="{00000000-0005-0000-0000-00000C120000}"/>
    <cellStyle name="Total 3" xfId="4601" xr:uid="{00000000-0005-0000-0000-00000D120000}"/>
    <cellStyle name="Total 3 10" xfId="4602" xr:uid="{00000000-0005-0000-0000-00000E120000}"/>
    <cellStyle name="Total 3 10 2" xfId="4603" xr:uid="{00000000-0005-0000-0000-00000F120000}"/>
    <cellStyle name="Total 3 10 2 2" xfId="4604" xr:uid="{00000000-0005-0000-0000-000010120000}"/>
    <cellStyle name="Total 3 10 2 3" xfId="4605" xr:uid="{00000000-0005-0000-0000-000011120000}"/>
    <cellStyle name="Total 3 10 2 4" xfId="4606" xr:uid="{00000000-0005-0000-0000-000012120000}"/>
    <cellStyle name="Total 3 10 2 5" xfId="4607" xr:uid="{00000000-0005-0000-0000-000013120000}"/>
    <cellStyle name="Total 3 10 2 6" xfId="4608" xr:uid="{00000000-0005-0000-0000-000014120000}"/>
    <cellStyle name="Total 3 10 2 7" xfId="4609" xr:uid="{00000000-0005-0000-0000-000015120000}"/>
    <cellStyle name="Total 3 11" xfId="4610" xr:uid="{00000000-0005-0000-0000-000016120000}"/>
    <cellStyle name="Total 3 11 2" xfId="4611" xr:uid="{00000000-0005-0000-0000-000017120000}"/>
    <cellStyle name="Total 3 11 2 2" xfId="4612" xr:uid="{00000000-0005-0000-0000-000018120000}"/>
    <cellStyle name="Total 3 11 2 3" xfId="4613" xr:uid="{00000000-0005-0000-0000-000019120000}"/>
    <cellStyle name="Total 3 11 2 4" xfId="4614" xr:uid="{00000000-0005-0000-0000-00001A120000}"/>
    <cellStyle name="Total 3 11 2 5" xfId="4615" xr:uid="{00000000-0005-0000-0000-00001B120000}"/>
    <cellStyle name="Total 3 11 2 6" xfId="4616" xr:uid="{00000000-0005-0000-0000-00001C120000}"/>
    <cellStyle name="Total 3 11 2 7" xfId="4617" xr:uid="{00000000-0005-0000-0000-00001D120000}"/>
    <cellStyle name="Total 3 12" xfId="4618" xr:uid="{00000000-0005-0000-0000-00001E120000}"/>
    <cellStyle name="Total 3 12 2" xfId="4619" xr:uid="{00000000-0005-0000-0000-00001F120000}"/>
    <cellStyle name="Total 3 12 3" xfId="4620" xr:uid="{00000000-0005-0000-0000-000020120000}"/>
    <cellStyle name="Total 3 12 4" xfId="4621" xr:uid="{00000000-0005-0000-0000-000021120000}"/>
    <cellStyle name="Total 3 12 5" xfId="4622" xr:uid="{00000000-0005-0000-0000-000022120000}"/>
    <cellStyle name="Total 3 12 6" xfId="4623" xr:uid="{00000000-0005-0000-0000-000023120000}"/>
    <cellStyle name="Total 3 12 7" xfId="4624" xr:uid="{00000000-0005-0000-0000-000024120000}"/>
    <cellStyle name="Total 3 2" xfId="4625" xr:uid="{00000000-0005-0000-0000-000025120000}"/>
    <cellStyle name="Total 3 2 2" xfId="4626" xr:uid="{00000000-0005-0000-0000-000026120000}"/>
    <cellStyle name="Total 3 2 2 2" xfId="4627" xr:uid="{00000000-0005-0000-0000-000027120000}"/>
    <cellStyle name="Total 3 2 2 2 2" xfId="4628" xr:uid="{00000000-0005-0000-0000-000028120000}"/>
    <cellStyle name="Total 3 2 2 2 3" xfId="4629" xr:uid="{00000000-0005-0000-0000-000029120000}"/>
    <cellStyle name="Total 3 2 2 2 4" xfId="4630" xr:uid="{00000000-0005-0000-0000-00002A120000}"/>
    <cellStyle name="Total 3 2 2 2 5" xfId="4631" xr:uid="{00000000-0005-0000-0000-00002B120000}"/>
    <cellStyle name="Total 3 2 2 2 6" xfId="4632" xr:uid="{00000000-0005-0000-0000-00002C120000}"/>
    <cellStyle name="Total 3 2 2 2 7" xfId="4633" xr:uid="{00000000-0005-0000-0000-00002D120000}"/>
    <cellStyle name="Total 3 2 3" xfId="4634" xr:uid="{00000000-0005-0000-0000-00002E120000}"/>
    <cellStyle name="Total 3 2 3 2" xfId="4635" xr:uid="{00000000-0005-0000-0000-00002F120000}"/>
    <cellStyle name="Total 3 2 3 2 2" xfId="4636" xr:uid="{00000000-0005-0000-0000-000030120000}"/>
    <cellStyle name="Total 3 2 3 2 3" xfId="4637" xr:uid="{00000000-0005-0000-0000-000031120000}"/>
    <cellStyle name="Total 3 2 3 2 4" xfId="4638" xr:uid="{00000000-0005-0000-0000-000032120000}"/>
    <cellStyle name="Total 3 2 3 2 5" xfId="4639" xr:uid="{00000000-0005-0000-0000-000033120000}"/>
    <cellStyle name="Total 3 2 3 2 6" xfId="4640" xr:uid="{00000000-0005-0000-0000-000034120000}"/>
    <cellStyle name="Total 3 2 3 2 7" xfId="4641" xr:uid="{00000000-0005-0000-0000-000035120000}"/>
    <cellStyle name="Total 3 2 4" xfId="4642" xr:uid="{00000000-0005-0000-0000-000036120000}"/>
    <cellStyle name="Total 3 2 4 2" xfId="4643" xr:uid="{00000000-0005-0000-0000-000037120000}"/>
    <cellStyle name="Total 3 2 4 2 2" xfId="4644" xr:uid="{00000000-0005-0000-0000-000038120000}"/>
    <cellStyle name="Total 3 2 4 2 3" xfId="4645" xr:uid="{00000000-0005-0000-0000-000039120000}"/>
    <cellStyle name="Total 3 2 4 2 4" xfId="4646" xr:uid="{00000000-0005-0000-0000-00003A120000}"/>
    <cellStyle name="Total 3 2 4 2 5" xfId="4647" xr:uid="{00000000-0005-0000-0000-00003B120000}"/>
    <cellStyle name="Total 3 2 4 2 6" xfId="4648" xr:uid="{00000000-0005-0000-0000-00003C120000}"/>
    <cellStyle name="Total 3 2 4 2 7" xfId="4649" xr:uid="{00000000-0005-0000-0000-00003D120000}"/>
    <cellStyle name="Total 3 2 5" xfId="4650" xr:uid="{00000000-0005-0000-0000-00003E120000}"/>
    <cellStyle name="Total 3 2 5 2" xfId="4651" xr:uid="{00000000-0005-0000-0000-00003F120000}"/>
    <cellStyle name="Total 3 2 5 3" xfId="4652" xr:uid="{00000000-0005-0000-0000-000040120000}"/>
    <cellStyle name="Total 3 2 5 4" xfId="4653" xr:uid="{00000000-0005-0000-0000-000041120000}"/>
    <cellStyle name="Total 3 2 5 5" xfId="4654" xr:uid="{00000000-0005-0000-0000-000042120000}"/>
    <cellStyle name="Total 3 2 5 6" xfId="4655" xr:uid="{00000000-0005-0000-0000-000043120000}"/>
    <cellStyle name="Total 3 2 5 7" xfId="4656" xr:uid="{00000000-0005-0000-0000-000044120000}"/>
    <cellStyle name="Total 3 3" xfId="4657" xr:uid="{00000000-0005-0000-0000-000045120000}"/>
    <cellStyle name="Total 3 3 2" xfId="4658" xr:uid="{00000000-0005-0000-0000-000046120000}"/>
    <cellStyle name="Total 3 3 2 2" xfId="4659" xr:uid="{00000000-0005-0000-0000-000047120000}"/>
    <cellStyle name="Total 3 3 2 2 2" xfId="4660" xr:uid="{00000000-0005-0000-0000-000048120000}"/>
    <cellStyle name="Total 3 3 2 2 3" xfId="4661" xr:uid="{00000000-0005-0000-0000-000049120000}"/>
    <cellStyle name="Total 3 3 2 2 4" xfId="4662" xr:uid="{00000000-0005-0000-0000-00004A120000}"/>
    <cellStyle name="Total 3 3 2 2 5" xfId="4663" xr:uid="{00000000-0005-0000-0000-00004B120000}"/>
    <cellStyle name="Total 3 3 2 2 6" xfId="4664" xr:uid="{00000000-0005-0000-0000-00004C120000}"/>
    <cellStyle name="Total 3 3 2 2 7" xfId="4665" xr:uid="{00000000-0005-0000-0000-00004D120000}"/>
    <cellStyle name="Total 3 3 3" xfId="4666" xr:uid="{00000000-0005-0000-0000-00004E120000}"/>
    <cellStyle name="Total 3 3 3 2" xfId="4667" xr:uid="{00000000-0005-0000-0000-00004F120000}"/>
    <cellStyle name="Total 3 3 3 2 2" xfId="4668" xr:uid="{00000000-0005-0000-0000-000050120000}"/>
    <cellStyle name="Total 3 3 3 2 3" xfId="4669" xr:uid="{00000000-0005-0000-0000-000051120000}"/>
    <cellStyle name="Total 3 3 3 2 4" xfId="4670" xr:uid="{00000000-0005-0000-0000-000052120000}"/>
    <cellStyle name="Total 3 3 3 2 5" xfId="4671" xr:uid="{00000000-0005-0000-0000-000053120000}"/>
    <cellStyle name="Total 3 3 3 2 6" xfId="4672" xr:uid="{00000000-0005-0000-0000-000054120000}"/>
    <cellStyle name="Total 3 3 3 2 7" xfId="4673" xr:uid="{00000000-0005-0000-0000-000055120000}"/>
    <cellStyle name="Total 3 3 4" xfId="4674" xr:uid="{00000000-0005-0000-0000-000056120000}"/>
    <cellStyle name="Total 3 3 4 2" xfId="4675" xr:uid="{00000000-0005-0000-0000-000057120000}"/>
    <cellStyle name="Total 3 3 4 2 2" xfId="4676" xr:uid="{00000000-0005-0000-0000-000058120000}"/>
    <cellStyle name="Total 3 3 4 2 3" xfId="4677" xr:uid="{00000000-0005-0000-0000-000059120000}"/>
    <cellStyle name="Total 3 3 4 2 4" xfId="4678" xr:uid="{00000000-0005-0000-0000-00005A120000}"/>
    <cellStyle name="Total 3 3 4 2 5" xfId="4679" xr:uid="{00000000-0005-0000-0000-00005B120000}"/>
    <cellStyle name="Total 3 3 4 2 6" xfId="4680" xr:uid="{00000000-0005-0000-0000-00005C120000}"/>
    <cellStyle name="Total 3 3 4 2 7" xfId="4681" xr:uid="{00000000-0005-0000-0000-00005D120000}"/>
    <cellStyle name="Total 3 3 5" xfId="4682" xr:uid="{00000000-0005-0000-0000-00005E120000}"/>
    <cellStyle name="Total 3 3 5 2" xfId="4683" xr:uid="{00000000-0005-0000-0000-00005F120000}"/>
    <cellStyle name="Total 3 3 5 3" xfId="4684" xr:uid="{00000000-0005-0000-0000-000060120000}"/>
    <cellStyle name="Total 3 3 5 4" xfId="4685" xr:uid="{00000000-0005-0000-0000-000061120000}"/>
    <cellStyle name="Total 3 3 5 5" xfId="4686" xr:uid="{00000000-0005-0000-0000-000062120000}"/>
    <cellStyle name="Total 3 3 5 6" xfId="4687" xr:uid="{00000000-0005-0000-0000-000063120000}"/>
    <cellStyle name="Total 3 3 5 7" xfId="4688" xr:uid="{00000000-0005-0000-0000-000064120000}"/>
    <cellStyle name="Total 3 4" xfId="4689" xr:uid="{00000000-0005-0000-0000-000065120000}"/>
    <cellStyle name="Total 3 4 2" xfId="4690" xr:uid="{00000000-0005-0000-0000-000066120000}"/>
    <cellStyle name="Total 3 4 2 2" xfId="4691" xr:uid="{00000000-0005-0000-0000-000067120000}"/>
    <cellStyle name="Total 3 4 2 2 2" xfId="4692" xr:uid="{00000000-0005-0000-0000-000068120000}"/>
    <cellStyle name="Total 3 4 2 2 3" xfId="4693" xr:uid="{00000000-0005-0000-0000-000069120000}"/>
    <cellStyle name="Total 3 4 2 2 4" xfId="4694" xr:uid="{00000000-0005-0000-0000-00006A120000}"/>
    <cellStyle name="Total 3 4 2 2 5" xfId="4695" xr:uid="{00000000-0005-0000-0000-00006B120000}"/>
    <cellStyle name="Total 3 4 2 2 6" xfId="4696" xr:uid="{00000000-0005-0000-0000-00006C120000}"/>
    <cellStyle name="Total 3 4 2 2 7" xfId="4697" xr:uid="{00000000-0005-0000-0000-00006D120000}"/>
    <cellStyle name="Total 3 4 3" xfId="4698" xr:uid="{00000000-0005-0000-0000-00006E120000}"/>
    <cellStyle name="Total 3 4 3 2" xfId="4699" xr:uid="{00000000-0005-0000-0000-00006F120000}"/>
    <cellStyle name="Total 3 4 3 2 2" xfId="4700" xr:uid="{00000000-0005-0000-0000-000070120000}"/>
    <cellStyle name="Total 3 4 3 2 3" xfId="4701" xr:uid="{00000000-0005-0000-0000-000071120000}"/>
    <cellStyle name="Total 3 4 3 2 4" xfId="4702" xr:uid="{00000000-0005-0000-0000-000072120000}"/>
    <cellStyle name="Total 3 4 3 2 5" xfId="4703" xr:uid="{00000000-0005-0000-0000-000073120000}"/>
    <cellStyle name="Total 3 4 3 2 6" xfId="4704" xr:uid="{00000000-0005-0000-0000-000074120000}"/>
    <cellStyle name="Total 3 4 3 2 7" xfId="4705" xr:uid="{00000000-0005-0000-0000-000075120000}"/>
    <cellStyle name="Total 3 4 4" xfId="4706" xr:uid="{00000000-0005-0000-0000-000076120000}"/>
    <cellStyle name="Total 3 4 4 2" xfId="4707" xr:uid="{00000000-0005-0000-0000-000077120000}"/>
    <cellStyle name="Total 3 4 4 2 2" xfId="4708" xr:uid="{00000000-0005-0000-0000-000078120000}"/>
    <cellStyle name="Total 3 4 4 2 3" xfId="4709" xr:uid="{00000000-0005-0000-0000-000079120000}"/>
    <cellStyle name="Total 3 4 4 2 4" xfId="4710" xr:uid="{00000000-0005-0000-0000-00007A120000}"/>
    <cellStyle name="Total 3 4 4 2 5" xfId="4711" xr:uid="{00000000-0005-0000-0000-00007B120000}"/>
    <cellStyle name="Total 3 4 4 2 6" xfId="4712" xr:uid="{00000000-0005-0000-0000-00007C120000}"/>
    <cellStyle name="Total 3 4 4 2 7" xfId="4713" xr:uid="{00000000-0005-0000-0000-00007D120000}"/>
    <cellStyle name="Total 3 4 5" xfId="4714" xr:uid="{00000000-0005-0000-0000-00007E120000}"/>
    <cellStyle name="Total 3 4 5 2" xfId="4715" xr:uid="{00000000-0005-0000-0000-00007F120000}"/>
    <cellStyle name="Total 3 4 5 3" xfId="4716" xr:uid="{00000000-0005-0000-0000-000080120000}"/>
    <cellStyle name="Total 3 4 5 4" xfId="4717" xr:uid="{00000000-0005-0000-0000-000081120000}"/>
    <cellStyle name="Total 3 4 5 5" xfId="4718" xr:uid="{00000000-0005-0000-0000-000082120000}"/>
    <cellStyle name="Total 3 4 5 6" xfId="4719" xr:uid="{00000000-0005-0000-0000-000083120000}"/>
    <cellStyle name="Total 3 4 5 7" xfId="4720" xr:uid="{00000000-0005-0000-0000-000084120000}"/>
    <cellStyle name="Total 3 5" xfId="4721" xr:uid="{00000000-0005-0000-0000-000085120000}"/>
    <cellStyle name="Total 3 5 2" xfId="4722" xr:uid="{00000000-0005-0000-0000-000086120000}"/>
    <cellStyle name="Total 3 5 2 2" xfId="4723" xr:uid="{00000000-0005-0000-0000-000087120000}"/>
    <cellStyle name="Total 3 5 2 2 2" xfId="4724" xr:uid="{00000000-0005-0000-0000-000088120000}"/>
    <cellStyle name="Total 3 5 2 2 3" xfId="4725" xr:uid="{00000000-0005-0000-0000-000089120000}"/>
    <cellStyle name="Total 3 5 2 2 4" xfId="4726" xr:uid="{00000000-0005-0000-0000-00008A120000}"/>
    <cellStyle name="Total 3 5 2 2 5" xfId="4727" xr:uid="{00000000-0005-0000-0000-00008B120000}"/>
    <cellStyle name="Total 3 5 2 2 6" xfId="4728" xr:uid="{00000000-0005-0000-0000-00008C120000}"/>
    <cellStyle name="Total 3 5 2 2 7" xfId="4729" xr:uid="{00000000-0005-0000-0000-00008D120000}"/>
    <cellStyle name="Total 3 5 3" xfId="4730" xr:uid="{00000000-0005-0000-0000-00008E120000}"/>
    <cellStyle name="Total 3 5 3 2" xfId="4731" xr:uid="{00000000-0005-0000-0000-00008F120000}"/>
    <cellStyle name="Total 3 5 3 2 2" xfId="4732" xr:uid="{00000000-0005-0000-0000-000090120000}"/>
    <cellStyle name="Total 3 5 3 2 3" xfId="4733" xr:uid="{00000000-0005-0000-0000-000091120000}"/>
    <cellStyle name="Total 3 5 3 2 4" xfId="4734" xr:uid="{00000000-0005-0000-0000-000092120000}"/>
    <cellStyle name="Total 3 5 3 2 5" xfId="4735" xr:uid="{00000000-0005-0000-0000-000093120000}"/>
    <cellStyle name="Total 3 5 3 2 6" xfId="4736" xr:uid="{00000000-0005-0000-0000-000094120000}"/>
    <cellStyle name="Total 3 5 3 2 7" xfId="4737" xr:uid="{00000000-0005-0000-0000-000095120000}"/>
    <cellStyle name="Total 3 5 4" xfId="4738" xr:uid="{00000000-0005-0000-0000-000096120000}"/>
    <cellStyle name="Total 3 5 4 2" xfId="4739" xr:uid="{00000000-0005-0000-0000-000097120000}"/>
    <cellStyle name="Total 3 5 4 2 2" xfId="4740" xr:uid="{00000000-0005-0000-0000-000098120000}"/>
    <cellStyle name="Total 3 5 4 2 3" xfId="4741" xr:uid="{00000000-0005-0000-0000-000099120000}"/>
    <cellStyle name="Total 3 5 4 2 4" xfId="4742" xr:uid="{00000000-0005-0000-0000-00009A120000}"/>
    <cellStyle name="Total 3 5 4 2 5" xfId="4743" xr:uid="{00000000-0005-0000-0000-00009B120000}"/>
    <cellStyle name="Total 3 5 4 2 6" xfId="4744" xr:uid="{00000000-0005-0000-0000-00009C120000}"/>
    <cellStyle name="Total 3 5 4 2 7" xfId="4745" xr:uid="{00000000-0005-0000-0000-00009D120000}"/>
    <cellStyle name="Total 3 5 5" xfId="4746" xr:uid="{00000000-0005-0000-0000-00009E120000}"/>
    <cellStyle name="Total 3 5 5 2" xfId="4747" xr:uid="{00000000-0005-0000-0000-00009F120000}"/>
    <cellStyle name="Total 3 5 5 3" xfId="4748" xr:uid="{00000000-0005-0000-0000-0000A0120000}"/>
    <cellStyle name="Total 3 5 5 4" xfId="4749" xr:uid="{00000000-0005-0000-0000-0000A1120000}"/>
    <cellStyle name="Total 3 5 5 5" xfId="4750" xr:uid="{00000000-0005-0000-0000-0000A2120000}"/>
    <cellStyle name="Total 3 5 5 6" xfId="4751" xr:uid="{00000000-0005-0000-0000-0000A3120000}"/>
    <cellStyle name="Total 3 5 5 7" xfId="4752" xr:uid="{00000000-0005-0000-0000-0000A4120000}"/>
    <cellStyle name="Total 3 6" xfId="4753" xr:uid="{00000000-0005-0000-0000-0000A5120000}"/>
    <cellStyle name="Total 3 6 2" xfId="4754" xr:uid="{00000000-0005-0000-0000-0000A6120000}"/>
    <cellStyle name="Total 3 6 2 2" xfId="4755" xr:uid="{00000000-0005-0000-0000-0000A7120000}"/>
    <cellStyle name="Total 3 6 2 2 2" xfId="4756" xr:uid="{00000000-0005-0000-0000-0000A8120000}"/>
    <cellStyle name="Total 3 6 2 2 3" xfId="4757" xr:uid="{00000000-0005-0000-0000-0000A9120000}"/>
    <cellStyle name="Total 3 6 2 2 4" xfId="4758" xr:uid="{00000000-0005-0000-0000-0000AA120000}"/>
    <cellStyle name="Total 3 6 2 2 5" xfId="4759" xr:uid="{00000000-0005-0000-0000-0000AB120000}"/>
    <cellStyle name="Total 3 6 2 2 6" xfId="4760" xr:uid="{00000000-0005-0000-0000-0000AC120000}"/>
    <cellStyle name="Total 3 6 2 2 7" xfId="4761" xr:uid="{00000000-0005-0000-0000-0000AD120000}"/>
    <cellStyle name="Total 3 6 3" xfId="4762" xr:uid="{00000000-0005-0000-0000-0000AE120000}"/>
    <cellStyle name="Total 3 6 3 2" xfId="4763" xr:uid="{00000000-0005-0000-0000-0000AF120000}"/>
    <cellStyle name="Total 3 6 3 2 2" xfId="4764" xr:uid="{00000000-0005-0000-0000-0000B0120000}"/>
    <cellStyle name="Total 3 6 3 2 3" xfId="4765" xr:uid="{00000000-0005-0000-0000-0000B1120000}"/>
    <cellStyle name="Total 3 6 3 2 4" xfId="4766" xr:uid="{00000000-0005-0000-0000-0000B2120000}"/>
    <cellStyle name="Total 3 6 3 2 5" xfId="4767" xr:uid="{00000000-0005-0000-0000-0000B3120000}"/>
    <cellStyle name="Total 3 6 3 2 6" xfId="4768" xr:uid="{00000000-0005-0000-0000-0000B4120000}"/>
    <cellStyle name="Total 3 6 3 2 7" xfId="4769" xr:uid="{00000000-0005-0000-0000-0000B5120000}"/>
    <cellStyle name="Total 3 6 4" xfId="4770" xr:uid="{00000000-0005-0000-0000-0000B6120000}"/>
    <cellStyle name="Total 3 6 4 2" xfId="4771" xr:uid="{00000000-0005-0000-0000-0000B7120000}"/>
    <cellStyle name="Total 3 6 4 2 2" xfId="4772" xr:uid="{00000000-0005-0000-0000-0000B8120000}"/>
    <cellStyle name="Total 3 6 4 2 3" xfId="4773" xr:uid="{00000000-0005-0000-0000-0000B9120000}"/>
    <cellStyle name="Total 3 6 4 2 4" xfId="4774" xr:uid="{00000000-0005-0000-0000-0000BA120000}"/>
    <cellStyle name="Total 3 6 4 2 5" xfId="4775" xr:uid="{00000000-0005-0000-0000-0000BB120000}"/>
    <cellStyle name="Total 3 6 4 2 6" xfId="4776" xr:uid="{00000000-0005-0000-0000-0000BC120000}"/>
    <cellStyle name="Total 3 6 4 2 7" xfId="4777" xr:uid="{00000000-0005-0000-0000-0000BD120000}"/>
    <cellStyle name="Total 3 6 5" xfId="4778" xr:uid="{00000000-0005-0000-0000-0000BE120000}"/>
    <cellStyle name="Total 3 6 5 2" xfId="4779" xr:uid="{00000000-0005-0000-0000-0000BF120000}"/>
    <cellStyle name="Total 3 6 5 3" xfId="4780" xr:uid="{00000000-0005-0000-0000-0000C0120000}"/>
    <cellStyle name="Total 3 6 5 4" xfId="4781" xr:uid="{00000000-0005-0000-0000-0000C1120000}"/>
    <cellStyle name="Total 3 6 5 5" xfId="4782" xr:uid="{00000000-0005-0000-0000-0000C2120000}"/>
    <cellStyle name="Total 3 6 5 6" xfId="4783" xr:uid="{00000000-0005-0000-0000-0000C3120000}"/>
    <cellStyle name="Total 3 6 5 7" xfId="4784" xr:uid="{00000000-0005-0000-0000-0000C4120000}"/>
    <cellStyle name="Total 3 7" xfId="4785" xr:uid="{00000000-0005-0000-0000-0000C5120000}"/>
    <cellStyle name="Total 3 7 2" xfId="4786" xr:uid="{00000000-0005-0000-0000-0000C6120000}"/>
    <cellStyle name="Total 3 7 2 2" xfId="4787" xr:uid="{00000000-0005-0000-0000-0000C7120000}"/>
    <cellStyle name="Total 3 7 2 2 2" xfId="4788" xr:uid="{00000000-0005-0000-0000-0000C8120000}"/>
    <cellStyle name="Total 3 7 2 2 3" xfId="4789" xr:uid="{00000000-0005-0000-0000-0000C9120000}"/>
    <cellStyle name="Total 3 7 2 2 4" xfId="4790" xr:uid="{00000000-0005-0000-0000-0000CA120000}"/>
    <cellStyle name="Total 3 7 2 2 5" xfId="4791" xr:uid="{00000000-0005-0000-0000-0000CB120000}"/>
    <cellStyle name="Total 3 7 2 2 6" xfId="4792" xr:uid="{00000000-0005-0000-0000-0000CC120000}"/>
    <cellStyle name="Total 3 7 2 2 7" xfId="4793" xr:uid="{00000000-0005-0000-0000-0000CD120000}"/>
    <cellStyle name="Total 3 7 3" xfId="4794" xr:uid="{00000000-0005-0000-0000-0000CE120000}"/>
    <cellStyle name="Total 3 7 3 2" xfId="4795" xr:uid="{00000000-0005-0000-0000-0000CF120000}"/>
    <cellStyle name="Total 3 7 3 2 2" xfId="4796" xr:uid="{00000000-0005-0000-0000-0000D0120000}"/>
    <cellStyle name="Total 3 7 3 2 3" xfId="4797" xr:uid="{00000000-0005-0000-0000-0000D1120000}"/>
    <cellStyle name="Total 3 7 3 2 4" xfId="4798" xr:uid="{00000000-0005-0000-0000-0000D2120000}"/>
    <cellStyle name="Total 3 7 3 2 5" xfId="4799" xr:uid="{00000000-0005-0000-0000-0000D3120000}"/>
    <cellStyle name="Total 3 7 3 2 6" xfId="4800" xr:uid="{00000000-0005-0000-0000-0000D4120000}"/>
    <cellStyle name="Total 3 7 3 2 7" xfId="4801" xr:uid="{00000000-0005-0000-0000-0000D5120000}"/>
    <cellStyle name="Total 3 7 4" xfId="4802" xr:uid="{00000000-0005-0000-0000-0000D6120000}"/>
    <cellStyle name="Total 3 7 4 2" xfId="4803" xr:uid="{00000000-0005-0000-0000-0000D7120000}"/>
    <cellStyle name="Total 3 7 4 2 2" xfId="4804" xr:uid="{00000000-0005-0000-0000-0000D8120000}"/>
    <cellStyle name="Total 3 7 4 2 3" xfId="4805" xr:uid="{00000000-0005-0000-0000-0000D9120000}"/>
    <cellStyle name="Total 3 7 4 2 4" xfId="4806" xr:uid="{00000000-0005-0000-0000-0000DA120000}"/>
    <cellStyle name="Total 3 7 4 2 5" xfId="4807" xr:uid="{00000000-0005-0000-0000-0000DB120000}"/>
    <cellStyle name="Total 3 7 4 2 6" xfId="4808" xr:uid="{00000000-0005-0000-0000-0000DC120000}"/>
    <cellStyle name="Total 3 7 4 2 7" xfId="4809" xr:uid="{00000000-0005-0000-0000-0000DD120000}"/>
    <cellStyle name="Total 3 7 5" xfId="4810" xr:uid="{00000000-0005-0000-0000-0000DE120000}"/>
    <cellStyle name="Total 3 7 5 2" xfId="4811" xr:uid="{00000000-0005-0000-0000-0000DF120000}"/>
    <cellStyle name="Total 3 7 5 3" xfId="4812" xr:uid="{00000000-0005-0000-0000-0000E0120000}"/>
    <cellStyle name="Total 3 7 5 4" xfId="4813" xr:uid="{00000000-0005-0000-0000-0000E1120000}"/>
    <cellStyle name="Total 3 7 5 5" xfId="4814" xr:uid="{00000000-0005-0000-0000-0000E2120000}"/>
    <cellStyle name="Total 3 7 5 6" xfId="4815" xr:uid="{00000000-0005-0000-0000-0000E3120000}"/>
    <cellStyle name="Total 3 7 5 7" xfId="4816" xr:uid="{00000000-0005-0000-0000-0000E4120000}"/>
    <cellStyle name="Total 3 8" xfId="4817" xr:uid="{00000000-0005-0000-0000-0000E5120000}"/>
    <cellStyle name="Total 3 8 2" xfId="4818" xr:uid="{00000000-0005-0000-0000-0000E6120000}"/>
    <cellStyle name="Total 3 8 2 2" xfId="4819" xr:uid="{00000000-0005-0000-0000-0000E7120000}"/>
    <cellStyle name="Total 3 8 2 2 2" xfId="4820" xr:uid="{00000000-0005-0000-0000-0000E8120000}"/>
    <cellStyle name="Total 3 8 2 2 3" xfId="4821" xr:uid="{00000000-0005-0000-0000-0000E9120000}"/>
    <cellStyle name="Total 3 8 2 2 4" xfId="4822" xr:uid="{00000000-0005-0000-0000-0000EA120000}"/>
    <cellStyle name="Total 3 8 2 2 5" xfId="4823" xr:uid="{00000000-0005-0000-0000-0000EB120000}"/>
    <cellStyle name="Total 3 8 2 2 6" xfId="4824" xr:uid="{00000000-0005-0000-0000-0000EC120000}"/>
    <cellStyle name="Total 3 8 2 2 7" xfId="4825" xr:uid="{00000000-0005-0000-0000-0000ED120000}"/>
    <cellStyle name="Total 3 8 3" xfId="4826" xr:uid="{00000000-0005-0000-0000-0000EE120000}"/>
    <cellStyle name="Total 3 8 3 2" xfId="4827" xr:uid="{00000000-0005-0000-0000-0000EF120000}"/>
    <cellStyle name="Total 3 8 3 2 2" xfId="4828" xr:uid="{00000000-0005-0000-0000-0000F0120000}"/>
    <cellStyle name="Total 3 8 3 2 3" xfId="4829" xr:uid="{00000000-0005-0000-0000-0000F1120000}"/>
    <cellStyle name="Total 3 8 3 2 4" xfId="4830" xr:uid="{00000000-0005-0000-0000-0000F2120000}"/>
    <cellStyle name="Total 3 8 3 2 5" xfId="4831" xr:uid="{00000000-0005-0000-0000-0000F3120000}"/>
    <cellStyle name="Total 3 8 3 2 6" xfId="4832" xr:uid="{00000000-0005-0000-0000-0000F4120000}"/>
    <cellStyle name="Total 3 8 3 2 7" xfId="4833" xr:uid="{00000000-0005-0000-0000-0000F5120000}"/>
    <cellStyle name="Total 3 8 4" xfId="4834" xr:uid="{00000000-0005-0000-0000-0000F6120000}"/>
    <cellStyle name="Total 3 8 4 2" xfId="4835" xr:uid="{00000000-0005-0000-0000-0000F7120000}"/>
    <cellStyle name="Total 3 8 4 2 2" xfId="4836" xr:uid="{00000000-0005-0000-0000-0000F8120000}"/>
    <cellStyle name="Total 3 8 4 2 3" xfId="4837" xr:uid="{00000000-0005-0000-0000-0000F9120000}"/>
    <cellStyle name="Total 3 8 4 2 4" xfId="4838" xr:uid="{00000000-0005-0000-0000-0000FA120000}"/>
    <cellStyle name="Total 3 8 4 2 5" xfId="4839" xr:uid="{00000000-0005-0000-0000-0000FB120000}"/>
    <cellStyle name="Total 3 8 4 2 6" xfId="4840" xr:uid="{00000000-0005-0000-0000-0000FC120000}"/>
    <cellStyle name="Total 3 8 4 2 7" xfId="4841" xr:uid="{00000000-0005-0000-0000-0000FD120000}"/>
    <cellStyle name="Total 3 8 5" xfId="4842" xr:uid="{00000000-0005-0000-0000-0000FE120000}"/>
    <cellStyle name="Total 3 8 5 2" xfId="4843" xr:uid="{00000000-0005-0000-0000-0000FF120000}"/>
    <cellStyle name="Total 3 8 5 3" xfId="4844" xr:uid="{00000000-0005-0000-0000-000000130000}"/>
    <cellStyle name="Total 3 8 5 4" xfId="4845" xr:uid="{00000000-0005-0000-0000-000001130000}"/>
    <cellStyle name="Total 3 8 5 5" xfId="4846" xr:uid="{00000000-0005-0000-0000-000002130000}"/>
    <cellStyle name="Total 3 8 5 6" xfId="4847" xr:uid="{00000000-0005-0000-0000-000003130000}"/>
    <cellStyle name="Total 3 8 5 7" xfId="4848" xr:uid="{00000000-0005-0000-0000-000004130000}"/>
    <cellStyle name="Total 3 9" xfId="4849" xr:uid="{00000000-0005-0000-0000-000005130000}"/>
    <cellStyle name="Total 3 9 2" xfId="4850" xr:uid="{00000000-0005-0000-0000-000006130000}"/>
    <cellStyle name="Total 3 9 2 2" xfId="4851" xr:uid="{00000000-0005-0000-0000-000007130000}"/>
    <cellStyle name="Total 3 9 2 3" xfId="4852" xr:uid="{00000000-0005-0000-0000-000008130000}"/>
    <cellStyle name="Total 3 9 2 4" xfId="4853" xr:uid="{00000000-0005-0000-0000-000009130000}"/>
    <cellStyle name="Total 3 9 2 5" xfId="4854" xr:uid="{00000000-0005-0000-0000-00000A130000}"/>
    <cellStyle name="Total 3 9 2 6" xfId="4855" xr:uid="{00000000-0005-0000-0000-00000B130000}"/>
    <cellStyle name="Total 3 9 2 7" xfId="4856" xr:uid="{00000000-0005-0000-0000-00000C130000}"/>
    <cellStyle name="Total 4" xfId="4857" xr:uid="{00000000-0005-0000-0000-00000D130000}"/>
    <cellStyle name="UDI´s" xfId="50" xr:uid="{00000000-0005-0000-0000-00000E130000}"/>
    <cellStyle name="Warning Text" xfId="4858" xr:uid="{00000000-0005-0000-0000-00000F130000}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CONFIG~1\Temp\C.Lotus.Notes.Data\CUADERNOS\2002\SEPTIEMBRE\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2924\AppData\Local\Microsoft\Windows\Temporary%20Internet%20Files\Content.Outlook\HC2V6S0S\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E59"/>
  <sheetViews>
    <sheetView showGridLines="0" topLeftCell="A28" zoomScaleNormal="100" workbookViewId="0">
      <selection activeCell="C7" sqref="C7"/>
    </sheetView>
  </sheetViews>
  <sheetFormatPr baseColWidth="10" defaultColWidth="11.42578125" defaultRowHeight="12.75" x14ac:dyDescent="0.2"/>
  <cols>
    <col min="1" max="1" width="4.5703125" style="16" customWidth="1"/>
    <col min="2" max="2" width="30" style="16" customWidth="1"/>
    <col min="3" max="5" width="17" style="16" customWidth="1"/>
    <col min="6" max="16384" width="11.42578125" style="16"/>
  </cols>
  <sheetData>
    <row r="1" spans="1:5" x14ac:dyDescent="0.2">
      <c r="B1" s="212" t="s">
        <v>83</v>
      </c>
      <c r="C1" s="212"/>
      <c r="D1" s="212"/>
      <c r="E1" s="212"/>
    </row>
    <row r="2" spans="1:5" ht="25.5" customHeight="1" x14ac:dyDescent="0.2">
      <c r="B2" s="213" t="s">
        <v>107</v>
      </c>
      <c r="C2" s="212"/>
      <c r="D2" s="212"/>
      <c r="E2" s="212"/>
    </row>
    <row r="3" spans="1:5" ht="12.75" customHeight="1" x14ac:dyDescent="0.2">
      <c r="B3" s="213" t="s">
        <v>105</v>
      </c>
      <c r="C3" s="213"/>
      <c r="D3" s="213"/>
      <c r="E3" s="213"/>
    </row>
    <row r="4" spans="1:5" s="97" customFormat="1" ht="12.75" customHeight="1" thickBot="1" x14ac:dyDescent="0.25">
      <c r="B4" s="211" t="s">
        <v>249</v>
      </c>
      <c r="C4" s="211"/>
      <c r="D4" s="211"/>
      <c r="E4" s="211"/>
    </row>
    <row r="5" spans="1:5" ht="36" customHeight="1" thickTop="1" x14ac:dyDescent="0.2">
      <c r="B5" s="88" t="s">
        <v>0</v>
      </c>
      <c r="C5" s="89" t="s">
        <v>86</v>
      </c>
      <c r="D5" s="89" t="s">
        <v>119</v>
      </c>
      <c r="E5" s="90" t="s">
        <v>99</v>
      </c>
    </row>
    <row r="6" spans="1:5" x14ac:dyDescent="0.2">
      <c r="A6" s="16" t="s">
        <v>125</v>
      </c>
      <c r="B6" s="82" t="s">
        <v>1</v>
      </c>
      <c r="C6" s="202">
        <f>+'DISTRIBUCIÓN ISN'!D6</f>
        <v>1005693.3</v>
      </c>
      <c r="D6" s="202">
        <f>+'DIST CTRL VEHI'!E6</f>
        <v>31566.108732601868</v>
      </c>
      <c r="E6" s="204">
        <f t="shared" ref="E6:E37" si="0">SUM(C6:D6)</f>
        <v>1037259.4087326019</v>
      </c>
    </row>
    <row r="7" spans="1:5" x14ac:dyDescent="0.2">
      <c r="A7" s="16" t="s">
        <v>126</v>
      </c>
      <c r="B7" s="82" t="s">
        <v>2</v>
      </c>
      <c r="C7" s="202">
        <f>+'DISTRIBUCIÓN ISN'!D7</f>
        <v>1809819.6</v>
      </c>
      <c r="D7" s="202">
        <f>+'DIST CTRL VEHI'!E7</f>
        <v>61159.335669416119</v>
      </c>
      <c r="E7" s="204">
        <f t="shared" si="0"/>
        <v>1870978.9356694161</v>
      </c>
    </row>
    <row r="8" spans="1:5" x14ac:dyDescent="0.2">
      <c r="A8" s="16" t="s">
        <v>127</v>
      </c>
      <c r="B8" s="82" t="s">
        <v>235</v>
      </c>
      <c r="C8" s="202">
        <f>+'DISTRIBUCIÓN ISN'!D8</f>
        <v>1770885.23</v>
      </c>
      <c r="D8" s="202">
        <f>+'DIST CTRL VEHI'!E8</f>
        <v>11978.210902996245</v>
      </c>
      <c r="E8" s="204">
        <f t="shared" si="0"/>
        <v>1782863.4409029963</v>
      </c>
    </row>
    <row r="9" spans="1:5" x14ac:dyDescent="0.2">
      <c r="A9" s="16" t="s">
        <v>128</v>
      </c>
      <c r="B9" s="82" t="s">
        <v>4</v>
      </c>
      <c r="C9" s="202">
        <f>+'DISTRIBUCIÓN ISN'!D9</f>
        <v>5414460.8899999997</v>
      </c>
      <c r="D9" s="202">
        <f>+'DIST CTRL VEHI'!E9</f>
        <v>870040.871942339</v>
      </c>
      <c r="E9" s="204">
        <f t="shared" si="0"/>
        <v>6284501.7619423382</v>
      </c>
    </row>
    <row r="10" spans="1:5" x14ac:dyDescent="0.2">
      <c r="A10" s="16" t="s">
        <v>129</v>
      </c>
      <c r="B10" s="82" t="s">
        <v>236</v>
      </c>
      <c r="C10" s="202">
        <f>+'DISTRIBUCIÓN ISN'!D10</f>
        <v>6586226.2999999998</v>
      </c>
      <c r="D10" s="202">
        <f>+'DIST CTRL VEHI'!E10</f>
        <v>149023.03564610035</v>
      </c>
      <c r="E10" s="204">
        <f t="shared" si="0"/>
        <v>6735249.3356461003</v>
      </c>
    </row>
    <row r="11" spans="1:5" x14ac:dyDescent="0.2">
      <c r="A11" s="16" t="s">
        <v>130</v>
      </c>
      <c r="B11" s="82" t="s">
        <v>6</v>
      </c>
      <c r="C11" s="202">
        <f>+'DISTRIBUCIÓN ISN'!D11</f>
        <v>82656299.659999996</v>
      </c>
      <c r="D11" s="202">
        <f>+'DIST CTRL VEHI'!E11</f>
        <v>7600456.6582076577</v>
      </c>
      <c r="E11" s="204">
        <f t="shared" si="0"/>
        <v>90256756.318207651</v>
      </c>
    </row>
    <row r="12" spans="1:5" x14ac:dyDescent="0.2">
      <c r="A12" s="16" t="s">
        <v>131</v>
      </c>
      <c r="B12" s="82" t="s">
        <v>7</v>
      </c>
      <c r="C12" s="202">
        <f>+'DISTRIBUCIÓN ISN'!D12</f>
        <v>7341939.8499999996</v>
      </c>
      <c r="D12" s="202">
        <f>+'DIST CTRL VEHI'!E12</f>
        <v>60454.735028063398</v>
      </c>
      <c r="E12" s="204">
        <f t="shared" si="0"/>
        <v>7402394.5850280626</v>
      </c>
    </row>
    <row r="13" spans="1:5" x14ac:dyDescent="0.2">
      <c r="A13" s="16" t="s">
        <v>132</v>
      </c>
      <c r="B13" s="82" t="s">
        <v>8</v>
      </c>
      <c r="C13" s="202">
        <f>+'DISTRIBUCIÓN ISN'!D13</f>
        <v>1192574.23</v>
      </c>
      <c r="D13" s="202">
        <f>+'DIST CTRL VEHI'!E13</f>
        <v>25506.543216968475</v>
      </c>
      <c r="E13" s="204">
        <f t="shared" si="0"/>
        <v>1218080.7732169684</v>
      </c>
    </row>
    <row r="14" spans="1:5" x14ac:dyDescent="0.2">
      <c r="A14" s="16" t="s">
        <v>133</v>
      </c>
      <c r="B14" s="82" t="s">
        <v>237</v>
      </c>
      <c r="C14" s="202">
        <f>+'DISTRIBUCIÓN ISN'!D14</f>
        <v>11885688.33</v>
      </c>
      <c r="D14" s="202">
        <f>+'DIST CTRL VEHI'!E14</f>
        <v>1465428.4138853876</v>
      </c>
      <c r="E14" s="204">
        <f t="shared" si="0"/>
        <v>13351116.743885387</v>
      </c>
    </row>
    <row r="15" spans="1:5" x14ac:dyDescent="0.2">
      <c r="A15" s="16" t="s">
        <v>134</v>
      </c>
      <c r="B15" s="82" t="s">
        <v>118</v>
      </c>
      <c r="C15" s="202">
        <f>+'DISTRIBUCIÓN ISN'!D15</f>
        <v>4203756.93</v>
      </c>
      <c r="D15" s="202">
        <f>+'DIST CTRL VEHI'!E15</f>
        <v>229277.04869617516</v>
      </c>
      <c r="E15" s="204">
        <f t="shared" si="0"/>
        <v>4433033.9786961749</v>
      </c>
    </row>
    <row r="16" spans="1:5" x14ac:dyDescent="0.2">
      <c r="A16" s="16" t="s">
        <v>135</v>
      </c>
      <c r="B16" s="82" t="s">
        <v>84</v>
      </c>
      <c r="C16" s="202">
        <f>+'DISTRIBUCIÓN ISN'!D16</f>
        <v>2390027.67</v>
      </c>
      <c r="D16" s="202">
        <f>+'DIST CTRL VEHI'!E16</f>
        <v>174600.03892720409</v>
      </c>
      <c r="E16" s="204">
        <f t="shared" si="0"/>
        <v>2564627.7089272039</v>
      </c>
    </row>
    <row r="17" spans="1:5" x14ac:dyDescent="0.2">
      <c r="A17" s="16" t="s">
        <v>136</v>
      </c>
      <c r="B17" s="82" t="s">
        <v>12</v>
      </c>
      <c r="C17" s="202">
        <f>+'DISTRIBUCIÓN ISN'!D17</f>
        <v>6032375.6399999997</v>
      </c>
      <c r="D17" s="202">
        <f>+'DIST CTRL VEHI'!E17</f>
        <v>157478.24334233298</v>
      </c>
      <c r="E17" s="204">
        <f t="shared" si="0"/>
        <v>6189853.8833423322</v>
      </c>
    </row>
    <row r="18" spans="1:5" x14ac:dyDescent="0.2">
      <c r="A18" s="16" t="s">
        <v>137</v>
      </c>
      <c r="B18" s="82" t="s">
        <v>238</v>
      </c>
      <c r="C18" s="202">
        <f>+'DISTRIBUCIÓN ISN'!D18</f>
        <v>11396183.050000001</v>
      </c>
      <c r="D18" s="202">
        <f>+'DIST CTRL VEHI'!E18</f>
        <v>364842.21209243854</v>
      </c>
      <c r="E18" s="204">
        <f t="shared" si="0"/>
        <v>11761025.262092439</v>
      </c>
    </row>
    <row r="19" spans="1:5" x14ac:dyDescent="0.2">
      <c r="A19" s="16" t="s">
        <v>138</v>
      </c>
      <c r="B19" s="82" t="s">
        <v>14</v>
      </c>
      <c r="C19" s="202">
        <f>+'DISTRIBUCIÓN ISN'!D19</f>
        <v>16022512.220000001</v>
      </c>
      <c r="D19" s="202">
        <f>+'DIST CTRL VEHI'!E19</f>
        <v>302555.5153968581</v>
      </c>
      <c r="E19" s="204">
        <f t="shared" si="0"/>
        <v>16325067.735396858</v>
      </c>
    </row>
    <row r="20" spans="1:5" x14ac:dyDescent="0.2">
      <c r="A20" s="16" t="s">
        <v>139</v>
      </c>
      <c r="B20" s="82" t="s">
        <v>15</v>
      </c>
      <c r="C20" s="202">
        <f>+'DISTRIBUCIÓN ISN'!D20</f>
        <v>2003219.02</v>
      </c>
      <c r="D20" s="202">
        <f>+'DIST CTRL VEHI'!E20</f>
        <v>24167.801998398307</v>
      </c>
      <c r="E20" s="204">
        <f t="shared" si="0"/>
        <v>2027386.8219983983</v>
      </c>
    </row>
    <row r="21" spans="1:5" x14ac:dyDescent="0.2">
      <c r="A21" s="16" t="s">
        <v>140</v>
      </c>
      <c r="B21" s="82" t="s">
        <v>239</v>
      </c>
      <c r="C21" s="202">
        <f>+'DISTRIBUCIÓN ISN'!D21</f>
        <v>1491936.8</v>
      </c>
      <c r="D21" s="202">
        <f>+'DIST CTRL VEHI'!E21</f>
        <v>42135.11835289267</v>
      </c>
      <c r="E21" s="204">
        <f t="shared" si="0"/>
        <v>1534071.9183528926</v>
      </c>
    </row>
    <row r="22" spans="1:5" x14ac:dyDescent="0.2">
      <c r="A22" s="16" t="s">
        <v>141</v>
      </c>
      <c r="B22" s="82" t="s">
        <v>17</v>
      </c>
      <c r="C22" s="202">
        <f>+'DISTRIBUCIÓN ISN'!D22</f>
        <v>13111664.189999999</v>
      </c>
      <c r="D22" s="202">
        <f>+'DIST CTRL VEHI'!E22</f>
        <v>253938.07114352038</v>
      </c>
      <c r="E22" s="204">
        <f t="shared" si="0"/>
        <v>13365602.26114352</v>
      </c>
    </row>
    <row r="23" spans="1:5" x14ac:dyDescent="0.2">
      <c r="A23" s="16" t="s">
        <v>142</v>
      </c>
      <c r="B23" s="82" t="s">
        <v>240</v>
      </c>
      <c r="C23" s="202">
        <f>+'DISTRIBUCIÓN ISN'!D23</f>
        <v>23280774.140000001</v>
      </c>
      <c r="D23" s="202">
        <f>+'DIST CTRL VEHI'!E23</f>
        <v>1644256.0566607078</v>
      </c>
      <c r="E23" s="204">
        <f t="shared" si="0"/>
        <v>24925030.196660709</v>
      </c>
    </row>
    <row r="24" spans="1:5" x14ac:dyDescent="0.2">
      <c r="A24" s="16" t="s">
        <v>143</v>
      </c>
      <c r="B24" s="82" t="s">
        <v>19</v>
      </c>
      <c r="C24" s="202">
        <f>+'DISTRIBUCIÓN ISN'!D24</f>
        <v>2517240.56</v>
      </c>
      <c r="D24" s="202">
        <f>+'DIST CTRL VEHI'!E24</f>
        <v>71728.345289706922</v>
      </c>
      <c r="E24" s="204">
        <f t="shared" si="0"/>
        <v>2588968.9052897068</v>
      </c>
    </row>
    <row r="25" spans="1:5" x14ac:dyDescent="0.2">
      <c r="A25" s="16" t="s">
        <v>144</v>
      </c>
      <c r="B25" s="82" t="s">
        <v>20</v>
      </c>
      <c r="C25" s="202">
        <f>+'DISTRIBUCIÓN ISN'!D25</f>
        <v>38039818.880000003</v>
      </c>
      <c r="D25" s="202">
        <f>+'DIST CTRL VEHI'!E25</f>
        <v>4552988.4242930086</v>
      </c>
      <c r="E25" s="204">
        <f t="shared" si="0"/>
        <v>42592807.304293014</v>
      </c>
    </row>
    <row r="26" spans="1:5" x14ac:dyDescent="0.2">
      <c r="A26" s="16" t="s">
        <v>145</v>
      </c>
      <c r="B26" s="82" t="s">
        <v>241</v>
      </c>
      <c r="C26" s="202">
        <f>+'DISTRIBUCIÓN ISN'!D26</f>
        <v>5083947.8899999997</v>
      </c>
      <c r="D26" s="202">
        <f>+'DIST CTRL VEHI'!E26</f>
        <v>208773.17003281103</v>
      </c>
      <c r="E26" s="204">
        <f t="shared" si="0"/>
        <v>5292721.060032811</v>
      </c>
    </row>
    <row r="27" spans="1:5" x14ac:dyDescent="0.2">
      <c r="A27" s="16" t="s">
        <v>146</v>
      </c>
      <c r="B27" s="82" t="s">
        <v>22</v>
      </c>
      <c r="C27" s="202">
        <f>+'DISTRIBUCIÓN ISN'!D27</f>
        <v>812531</v>
      </c>
      <c r="D27" s="202">
        <f>+'DIST CTRL VEHI'!E27</f>
        <v>19446.977701335079</v>
      </c>
      <c r="E27" s="204">
        <f t="shared" si="0"/>
        <v>831977.9777013351</v>
      </c>
    </row>
    <row r="28" spans="1:5" x14ac:dyDescent="0.2">
      <c r="A28" s="16" t="s">
        <v>147</v>
      </c>
      <c r="B28" s="82" t="s">
        <v>23</v>
      </c>
      <c r="C28" s="202">
        <f>+'DISTRIBUCIÓN ISN'!D28</f>
        <v>3730680.65</v>
      </c>
      <c r="D28" s="202">
        <f>+'DIST CTRL VEHI'!E28</f>
        <v>16910.415392465289</v>
      </c>
      <c r="E28" s="204">
        <f t="shared" si="0"/>
        <v>3747591.0653924653</v>
      </c>
    </row>
    <row r="29" spans="1:5" x14ac:dyDescent="0.2">
      <c r="A29" s="16" t="s">
        <v>148</v>
      </c>
      <c r="B29" s="82" t="s">
        <v>24</v>
      </c>
      <c r="C29" s="202">
        <f>+'DISTRIBUCIÓN ISN'!D29</f>
        <v>4078544.57</v>
      </c>
      <c r="D29" s="202">
        <f>+'DIST CTRL VEHI'!E29</f>
        <v>328132.51867796184</v>
      </c>
      <c r="E29" s="204">
        <f t="shared" si="0"/>
        <v>4406677.0886779614</v>
      </c>
    </row>
    <row r="30" spans="1:5" x14ac:dyDescent="0.2">
      <c r="A30" s="16" t="s">
        <v>149</v>
      </c>
      <c r="B30" s="82" t="s">
        <v>25</v>
      </c>
      <c r="C30" s="202">
        <f>+'DISTRIBUCIÓN ISN'!D30</f>
        <v>59393703.939999998</v>
      </c>
      <c r="D30" s="202">
        <f>+'DIST CTRL VEHI'!E30</f>
        <v>11299257.724988762</v>
      </c>
      <c r="E30" s="204">
        <f t="shared" si="0"/>
        <v>70692961.664988756</v>
      </c>
    </row>
    <row r="31" spans="1:5" x14ac:dyDescent="0.2">
      <c r="A31" s="16" t="s">
        <v>150</v>
      </c>
      <c r="B31" s="82" t="s">
        <v>242</v>
      </c>
      <c r="C31" s="202">
        <f>+'DISTRIBUCIÓN ISN'!D31</f>
        <v>1513985.27</v>
      </c>
      <c r="D31" s="202">
        <f>+'DIST CTRL VEHI'!E31</f>
        <v>22124.460138475417</v>
      </c>
      <c r="E31" s="204">
        <f t="shared" si="0"/>
        <v>1536109.7301384755</v>
      </c>
    </row>
    <row r="32" spans="1:5" x14ac:dyDescent="0.2">
      <c r="A32" s="16" t="s">
        <v>151</v>
      </c>
      <c r="B32" s="82" t="s">
        <v>27</v>
      </c>
      <c r="C32" s="202">
        <f>+'DISTRIBUCIÓN ISN'!D32</f>
        <v>2608614.3199999998</v>
      </c>
      <c r="D32" s="202">
        <f>+'DIST CTRL VEHI'!E32</f>
        <v>194610.69714162132</v>
      </c>
      <c r="E32" s="204">
        <f t="shared" si="0"/>
        <v>2803225.0171416211</v>
      </c>
    </row>
    <row r="33" spans="1:5" x14ac:dyDescent="0.2">
      <c r="A33" s="16" t="s">
        <v>152</v>
      </c>
      <c r="B33" s="82" t="s">
        <v>28</v>
      </c>
      <c r="C33" s="202">
        <f>+'DISTRIBUCIÓN ISN'!D33</f>
        <v>1407308.98</v>
      </c>
      <c r="D33" s="202">
        <f>+'DIST CTRL VEHI'!E33</f>
        <v>18601.456931711815</v>
      </c>
      <c r="E33" s="204">
        <f t="shared" si="0"/>
        <v>1425910.4369317119</v>
      </c>
    </row>
    <row r="34" spans="1:5" x14ac:dyDescent="0.2">
      <c r="A34" s="16" t="s">
        <v>153</v>
      </c>
      <c r="B34" s="82" t="s">
        <v>29</v>
      </c>
      <c r="C34" s="202">
        <f>+'DISTRIBUCIÓN ISN'!D34</f>
        <v>2087655.92</v>
      </c>
      <c r="D34" s="202">
        <f>+'DIST CTRL VEHI'!E34</f>
        <v>75885.489073687961</v>
      </c>
      <c r="E34" s="204">
        <f t="shared" si="0"/>
        <v>2163541.4090736881</v>
      </c>
    </row>
    <row r="35" spans="1:5" x14ac:dyDescent="0.2">
      <c r="A35" s="16" t="s">
        <v>154</v>
      </c>
      <c r="B35" s="82" t="s">
        <v>30</v>
      </c>
      <c r="C35" s="202">
        <f>+'DISTRIBUCIÓN ISN'!D35</f>
        <v>1919378.26</v>
      </c>
      <c r="D35" s="202">
        <f>+'DIST CTRL VEHI'!E35</f>
        <v>17755.93616208855</v>
      </c>
      <c r="E35" s="204">
        <f t="shared" si="0"/>
        <v>1937134.1961620885</v>
      </c>
    </row>
    <row r="36" spans="1:5" x14ac:dyDescent="0.2">
      <c r="A36" s="16" t="s">
        <v>155</v>
      </c>
      <c r="B36" s="82" t="s">
        <v>243</v>
      </c>
      <c r="C36" s="202">
        <f>+'DISTRIBUCIÓN ISN'!D36</f>
        <v>21392450.760000002</v>
      </c>
      <c r="D36" s="202">
        <f>+'DIST CTRL VEHI'!E36</f>
        <v>2097102.8888581016</v>
      </c>
      <c r="E36" s="204">
        <f t="shared" si="0"/>
        <v>23489553.648858104</v>
      </c>
    </row>
    <row r="37" spans="1:5" x14ac:dyDescent="0.2">
      <c r="A37" s="16" t="s">
        <v>156</v>
      </c>
      <c r="B37" s="82" t="s">
        <v>32</v>
      </c>
      <c r="C37" s="202">
        <f>+'DISTRIBUCIÓN ISN'!D37</f>
        <v>3559655.12</v>
      </c>
      <c r="D37" s="202">
        <f>+'DIST CTRL VEHI'!E37</f>
        <v>38048.434633046898</v>
      </c>
      <c r="E37" s="204">
        <f t="shared" si="0"/>
        <v>3597703.554633047</v>
      </c>
    </row>
    <row r="38" spans="1:5" x14ac:dyDescent="0.2">
      <c r="A38" s="16" t="s">
        <v>157</v>
      </c>
      <c r="B38" s="82" t="s">
        <v>33</v>
      </c>
      <c r="C38" s="202">
        <f>+'DISTRIBUCIÓN ISN'!D38</f>
        <v>13060469.710000001</v>
      </c>
      <c r="D38" s="202">
        <f>+'DIST CTRL VEHI'!E38</f>
        <v>713478.60943376459</v>
      </c>
      <c r="E38" s="204">
        <f t="shared" ref="E38:E56" si="1">SUM(C38:D38)</f>
        <v>13773948.319433765</v>
      </c>
    </row>
    <row r="39" spans="1:5" x14ac:dyDescent="0.2">
      <c r="A39" s="16" t="s">
        <v>158</v>
      </c>
      <c r="B39" s="82" t="s">
        <v>248</v>
      </c>
      <c r="C39" s="202">
        <f>+'DISTRIBUCIÓN ISN'!D39</f>
        <v>2599880.1</v>
      </c>
      <c r="D39" s="202">
        <f>+'DIST CTRL VEHI'!E39</f>
        <v>76519.629650905423</v>
      </c>
      <c r="E39" s="204">
        <f t="shared" si="1"/>
        <v>2676399.7296509054</v>
      </c>
    </row>
    <row r="40" spans="1:5" x14ac:dyDescent="0.2">
      <c r="A40" s="16" t="s">
        <v>159</v>
      </c>
      <c r="B40" s="82" t="s">
        <v>35</v>
      </c>
      <c r="C40" s="202">
        <f>+'DISTRIBUCIÓN ISN'!D40</f>
        <v>2278219.1800000002</v>
      </c>
      <c r="D40" s="202">
        <f>+'DIST CTRL VEHI'!E40</f>
        <v>18812.837124117632</v>
      </c>
      <c r="E40" s="204">
        <f t="shared" si="1"/>
        <v>2297032.0171241178</v>
      </c>
    </row>
    <row r="41" spans="1:5" x14ac:dyDescent="0.2">
      <c r="A41" s="16" t="s">
        <v>160</v>
      </c>
      <c r="B41" s="82" t="s">
        <v>36</v>
      </c>
      <c r="C41" s="202">
        <f>+'DISTRIBUCIÓN ISN'!D41</f>
        <v>2914897.04</v>
      </c>
      <c r="D41" s="202">
        <f>+'DIST CTRL VEHI'!E41</f>
        <v>29734.147065084795</v>
      </c>
      <c r="E41" s="204">
        <f t="shared" si="1"/>
        <v>2944631.1870650849</v>
      </c>
    </row>
    <row r="42" spans="1:5" x14ac:dyDescent="0.2">
      <c r="A42" s="16" t="s">
        <v>161</v>
      </c>
      <c r="B42" s="82" t="s">
        <v>37</v>
      </c>
      <c r="C42" s="202">
        <f>+'DISTRIBUCIÓN ISN'!D42</f>
        <v>3959014.58</v>
      </c>
      <c r="D42" s="202">
        <f>+'DIST CTRL VEHI'!E42</f>
        <v>40866.837198457768</v>
      </c>
      <c r="E42" s="204">
        <f t="shared" si="1"/>
        <v>3999881.4171984578</v>
      </c>
    </row>
    <row r="43" spans="1:5" x14ac:dyDescent="0.2">
      <c r="A43" s="16" t="s">
        <v>162</v>
      </c>
      <c r="B43" s="82" t="s">
        <v>38</v>
      </c>
      <c r="C43" s="202">
        <f>+'DISTRIBUCIÓN ISN'!D43</f>
        <v>9292921.1300000008</v>
      </c>
      <c r="D43" s="202">
        <f>+'DIST CTRL VEHI'!E43</f>
        <v>943812.55909196881</v>
      </c>
      <c r="E43" s="204">
        <f t="shared" si="1"/>
        <v>10236733.689091969</v>
      </c>
    </row>
    <row r="44" spans="1:5" x14ac:dyDescent="0.2">
      <c r="A44" s="16" t="s">
        <v>163</v>
      </c>
      <c r="B44" s="82" t="s">
        <v>39</v>
      </c>
      <c r="C44" s="202">
        <f>+'DISTRIBUCIÓN ISN'!D44</f>
        <v>281653499.92000002</v>
      </c>
      <c r="D44" s="202">
        <f>+'DIST CTRL VEHI'!E44</f>
        <v>26087275.065571383</v>
      </c>
      <c r="E44" s="204">
        <f t="shared" si="1"/>
        <v>307740774.98557138</v>
      </c>
    </row>
    <row r="45" spans="1:5" x14ac:dyDescent="0.2">
      <c r="A45" s="16" t="s">
        <v>164</v>
      </c>
      <c r="B45" s="82" t="s">
        <v>244</v>
      </c>
      <c r="C45" s="202">
        <f>+'DISTRIBUCIÓN ISN'!D45</f>
        <v>1067873.7</v>
      </c>
      <c r="D45" s="202">
        <f>+'DIST CTRL VEHI'!E45</f>
        <v>10428.089492020261</v>
      </c>
      <c r="E45" s="204">
        <f t="shared" si="1"/>
        <v>1078301.7894920202</v>
      </c>
    </row>
    <row r="46" spans="1:5" x14ac:dyDescent="0.2">
      <c r="A46" s="16" t="s">
        <v>165</v>
      </c>
      <c r="B46" s="82" t="s">
        <v>122</v>
      </c>
      <c r="C46" s="202">
        <f>+'DISTRIBUCIÓN ISN'!D46</f>
        <v>6586270.75</v>
      </c>
      <c r="D46" s="202">
        <f>+'DIST CTRL VEHI'!E46</f>
        <v>442771.04302604939</v>
      </c>
      <c r="E46" s="204">
        <f t="shared" si="1"/>
        <v>7029041.7930260496</v>
      </c>
    </row>
    <row r="47" spans="1:5" x14ac:dyDescent="0.2">
      <c r="A47" s="16" t="s">
        <v>166</v>
      </c>
      <c r="B47" s="82" t="s">
        <v>245</v>
      </c>
      <c r="C47" s="202">
        <f>+'DISTRIBUCIÓN ISN'!D47</f>
        <v>2103950.5099999998</v>
      </c>
      <c r="D47" s="202">
        <f>+'DIST CTRL VEHI'!E47</f>
        <v>60243.354835657585</v>
      </c>
      <c r="E47" s="204">
        <f t="shared" si="1"/>
        <v>2164193.8648356572</v>
      </c>
    </row>
    <row r="48" spans="1:5" x14ac:dyDescent="0.2">
      <c r="A48" s="16" t="s">
        <v>167</v>
      </c>
      <c r="B48" s="82" t="s">
        <v>43</v>
      </c>
      <c r="C48" s="202">
        <f>+'DISTRIBUCIÓN ISN'!D48</f>
        <v>2276064.9</v>
      </c>
      <c r="D48" s="202">
        <f>+'DIST CTRL VEHI'!E48</f>
        <v>12330.511223672604</v>
      </c>
      <c r="E48" s="204">
        <f t="shared" si="1"/>
        <v>2288395.4112236723</v>
      </c>
    </row>
    <row r="49" spans="1:5" x14ac:dyDescent="0.2">
      <c r="A49" s="16" t="s">
        <v>168</v>
      </c>
      <c r="B49" s="82" t="s">
        <v>44</v>
      </c>
      <c r="C49" s="202">
        <f>+'DISTRIBUCIÓN ISN'!D49</f>
        <v>6791058.0899999999</v>
      </c>
      <c r="D49" s="202">
        <f>+'DIST CTRL VEHI'!E49</f>
        <v>487654.10388021771</v>
      </c>
      <c r="E49" s="204">
        <f t="shared" si="1"/>
        <v>7278712.1938802171</v>
      </c>
    </row>
    <row r="50" spans="1:5" x14ac:dyDescent="0.2">
      <c r="A50" s="16" t="s">
        <v>169</v>
      </c>
      <c r="B50" s="82" t="s">
        <v>45</v>
      </c>
      <c r="C50" s="202">
        <f>+'DISTRIBUCIÓN ISN'!D50</f>
        <v>6337926.0300000003</v>
      </c>
      <c r="D50" s="202">
        <f>+'DIST CTRL VEHI'!E50</f>
        <v>399085.80326218077</v>
      </c>
      <c r="E50" s="204">
        <f t="shared" si="1"/>
        <v>6737011.8332621809</v>
      </c>
    </row>
    <row r="51" spans="1:5" x14ac:dyDescent="0.2">
      <c r="A51" s="16" t="s">
        <v>170</v>
      </c>
      <c r="B51" s="82" t="s">
        <v>246</v>
      </c>
      <c r="C51" s="202">
        <f>+'DISTRIBUCIÓN ISN'!D51</f>
        <v>62000956.340000004</v>
      </c>
      <c r="D51" s="202">
        <f>+'DIST CTRL VEHI'!E51</f>
        <v>10278291.395668672</v>
      </c>
      <c r="E51" s="204">
        <f t="shared" si="1"/>
        <v>72279247.735668674</v>
      </c>
    </row>
    <row r="52" spans="1:5" x14ac:dyDescent="0.2">
      <c r="A52" s="16" t="s">
        <v>171</v>
      </c>
      <c r="B52" s="82" t="s">
        <v>247</v>
      </c>
      <c r="C52" s="202">
        <f>+'DISTRIBUCIÓN ISN'!D52</f>
        <v>111951833.59</v>
      </c>
      <c r="D52" s="202">
        <f>+'DIST CTRL VEHI'!E52</f>
        <v>6223032.8644272257</v>
      </c>
      <c r="E52" s="204">
        <f t="shared" si="1"/>
        <v>118174866.45442723</v>
      </c>
    </row>
    <row r="53" spans="1:5" x14ac:dyDescent="0.2">
      <c r="A53" s="16" t="s">
        <v>172</v>
      </c>
      <c r="B53" s="82" t="s">
        <v>48</v>
      </c>
      <c r="C53" s="202">
        <f>+'DISTRIBUCIÓN ISN'!D53</f>
        <v>37317221.509999998</v>
      </c>
      <c r="D53" s="202">
        <f>+'DIST CTRL VEHI'!E53</f>
        <v>3974652.2178706951</v>
      </c>
      <c r="E53" s="204">
        <f t="shared" si="1"/>
        <v>41291873.727870695</v>
      </c>
    </row>
    <row r="54" spans="1:5" x14ac:dyDescent="0.2">
      <c r="A54" s="16" t="s">
        <v>173</v>
      </c>
      <c r="B54" s="82" t="s">
        <v>49</v>
      </c>
      <c r="C54" s="202">
        <f>+'DISTRIBUCIÓN ISN'!D54</f>
        <v>7849690.6900000004</v>
      </c>
      <c r="D54" s="202">
        <f>+'DIST CTRL VEHI'!E54</f>
        <v>1116016.9558385734</v>
      </c>
      <c r="E54" s="204">
        <f t="shared" si="1"/>
        <v>8965707.6458385736</v>
      </c>
    </row>
    <row r="55" spans="1:5" x14ac:dyDescent="0.2">
      <c r="A55" s="16" t="s">
        <v>174</v>
      </c>
      <c r="B55" s="82" t="s">
        <v>50</v>
      </c>
      <c r="C55" s="202">
        <f>+'DISTRIBUCIÓN ISN'!D55</f>
        <v>1760775.79</v>
      </c>
      <c r="D55" s="202">
        <f>+'DIST CTRL VEHI'!E55</f>
        <v>18742.377059982358</v>
      </c>
      <c r="E55" s="204">
        <f t="shared" si="1"/>
        <v>1779518.1670599824</v>
      </c>
    </row>
    <row r="56" spans="1:5" x14ac:dyDescent="0.2">
      <c r="A56" s="16" t="s">
        <v>175</v>
      </c>
      <c r="B56" s="82" t="s">
        <v>51</v>
      </c>
      <c r="C56" s="202">
        <f>+'DISTRIBUCIÓN ISN'!D56</f>
        <v>2427161.2799999998</v>
      </c>
      <c r="D56" s="202">
        <f>+'DIST CTRL VEHI'!E56</f>
        <v>42980.639122515931</v>
      </c>
      <c r="E56" s="204">
        <f t="shared" si="1"/>
        <v>2470141.9191225157</v>
      </c>
    </row>
    <row r="57" spans="1:5" ht="13.5" thickBot="1" x14ac:dyDescent="0.25">
      <c r="B57" s="83" t="s">
        <v>52</v>
      </c>
      <c r="C57" s="203">
        <f t="shared" ref="C57:D57" si="2">SUM(C6:C56)</f>
        <v>911971238.00999999</v>
      </c>
      <c r="D57" s="203">
        <f t="shared" si="2"/>
        <v>83406960</v>
      </c>
      <c r="E57" s="205">
        <f>SUM(E6:E56)</f>
        <v>995378198.00999999</v>
      </c>
    </row>
    <row r="58" spans="1:5" ht="16.5" customHeight="1" thickTop="1" x14ac:dyDescent="0.2">
      <c r="B58" s="140" t="s">
        <v>82</v>
      </c>
      <c r="C58" s="140"/>
    </row>
    <row r="59" spans="1:5" x14ac:dyDescent="0.2">
      <c r="B59" s="17" t="s">
        <v>113</v>
      </c>
    </row>
  </sheetData>
  <mergeCells count="4">
    <mergeCell ref="B4:E4"/>
    <mergeCell ref="B1:E1"/>
    <mergeCell ref="B2:E2"/>
    <mergeCell ref="B3:E3"/>
  </mergeCells>
  <printOptions horizontalCentered="1"/>
  <pageMargins left="0.39370078740157483" right="0.39370078740157483" top="0.15748031496062992" bottom="0.15748031496062992" header="0.15748031496062992" footer="0.15748031496062992"/>
  <pageSetup scale="97" orientation="portrait" r:id="rId1"/>
  <headerFooter alignWithMargins="0">
    <oddHeader>&amp;LANEXO 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Q57"/>
  <sheetViews>
    <sheetView workbookViewId="0">
      <selection activeCell="H10" sqref="H10"/>
    </sheetView>
  </sheetViews>
  <sheetFormatPr baseColWidth="10" defaultColWidth="11.42578125" defaultRowHeight="15" x14ac:dyDescent="0.25"/>
  <cols>
    <col min="1" max="1" width="26" style="85" customWidth="1"/>
    <col min="2" max="13" width="12.5703125" style="86" customWidth="1"/>
    <col min="14" max="14" width="14.85546875" style="86" customWidth="1"/>
    <col min="15" max="15" width="14.85546875" style="84" customWidth="1"/>
    <col min="16" max="16" width="17.28515625" style="84" customWidth="1"/>
    <col min="17" max="17" width="20.7109375" style="84" customWidth="1"/>
    <col min="18" max="16384" width="11.42578125" style="84"/>
  </cols>
  <sheetData>
    <row r="1" spans="1:17" ht="15.75" x14ac:dyDescent="0.25">
      <c r="A1" s="214" t="s">
        <v>104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7" ht="15.75" thickBot="1" x14ac:dyDescent="0.3">
      <c r="A2" s="215">
        <v>2022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Q2" s="85"/>
    </row>
    <row r="3" spans="1:17" ht="29.25" customHeight="1" thickTop="1" thickBot="1" x14ac:dyDescent="0.3">
      <c r="A3" s="175" t="s">
        <v>0</v>
      </c>
      <c r="B3" s="176" t="s">
        <v>191</v>
      </c>
      <c r="C3" s="177" t="s">
        <v>192</v>
      </c>
      <c r="D3" s="177" t="s">
        <v>193</v>
      </c>
      <c r="E3" s="177" t="s">
        <v>194</v>
      </c>
      <c r="F3" s="177" t="s">
        <v>195</v>
      </c>
      <c r="G3" s="177" t="s">
        <v>196</v>
      </c>
      <c r="H3" s="177" t="s">
        <v>197</v>
      </c>
      <c r="I3" s="177" t="s">
        <v>198</v>
      </c>
      <c r="J3" s="177" t="s">
        <v>199</v>
      </c>
      <c r="K3" s="177" t="s">
        <v>200</v>
      </c>
      <c r="L3" s="177" t="s">
        <v>201</v>
      </c>
      <c r="M3" s="178" t="s">
        <v>202</v>
      </c>
      <c r="N3" s="177" t="s">
        <v>203</v>
      </c>
      <c r="O3" s="179" t="s">
        <v>204</v>
      </c>
      <c r="Q3" s="18" t="s">
        <v>101</v>
      </c>
    </row>
    <row r="4" spans="1:17" ht="15.75" thickTop="1" x14ac:dyDescent="0.25">
      <c r="A4" s="180" t="s">
        <v>1</v>
      </c>
      <c r="B4" s="181">
        <v>76597</v>
      </c>
      <c r="C4" s="182">
        <v>52864</v>
      </c>
      <c r="D4" s="182">
        <v>188606</v>
      </c>
      <c r="E4" s="182">
        <v>82465</v>
      </c>
      <c r="F4" s="182">
        <v>59951</v>
      </c>
      <c r="G4" s="182">
        <v>86270</v>
      </c>
      <c r="H4" s="182">
        <v>61509</v>
      </c>
      <c r="I4" s="182">
        <v>54950</v>
      </c>
      <c r="J4" s="182">
        <v>77609</v>
      </c>
      <c r="K4" s="182">
        <v>55787</v>
      </c>
      <c r="L4" s="182">
        <v>62676</v>
      </c>
      <c r="M4" s="183">
        <v>48918</v>
      </c>
      <c r="N4" s="184">
        <f>SUM(B4:M4)</f>
        <v>908202</v>
      </c>
      <c r="O4" s="189">
        <f>N4/$N$55</f>
        <v>7.3891918467504594E-5</v>
      </c>
      <c r="P4" s="86"/>
      <c r="Q4" s="193">
        <f>+O4*Q$57</f>
        <v>33693.652181133155</v>
      </c>
    </row>
    <row r="5" spans="1:17" x14ac:dyDescent="0.25">
      <c r="A5" s="180" t="s">
        <v>2</v>
      </c>
      <c r="B5" s="181">
        <v>99281</v>
      </c>
      <c r="C5" s="182">
        <v>75918</v>
      </c>
      <c r="D5" s="182">
        <v>78677</v>
      </c>
      <c r="E5" s="182">
        <v>42486</v>
      </c>
      <c r="F5" s="182">
        <v>130104</v>
      </c>
      <c r="G5" s="182">
        <v>123582</v>
      </c>
      <c r="H5" s="182">
        <v>83618</v>
      </c>
      <c r="I5" s="182">
        <v>98983</v>
      </c>
      <c r="J5" s="182">
        <v>76020</v>
      </c>
      <c r="K5" s="182">
        <v>88085</v>
      </c>
      <c r="L5" s="182">
        <v>90014</v>
      </c>
      <c r="M5" s="183">
        <v>81801</v>
      </c>
      <c r="N5" s="184">
        <f t="shared" ref="N5:N54" si="0">SUM(B5:M5)</f>
        <v>1068569</v>
      </c>
      <c r="O5" s="189">
        <f t="shared" ref="O5:O55" si="1">N5/$N$55</f>
        <v>8.6939484195039127E-5</v>
      </c>
      <c r="P5" s="86"/>
      <c r="Q5" s="193">
        <f t="shared" ref="Q5:Q54" si="2">+O5*Q$57</f>
        <v>39643.154515780938</v>
      </c>
    </row>
    <row r="6" spans="1:17" x14ac:dyDescent="0.25">
      <c r="A6" s="180" t="s">
        <v>3</v>
      </c>
      <c r="B6" s="181">
        <v>0</v>
      </c>
      <c r="C6" s="182">
        <v>144</v>
      </c>
      <c r="D6" s="182">
        <v>457</v>
      </c>
      <c r="E6" s="182">
        <v>0</v>
      </c>
      <c r="F6" s="182">
        <v>0</v>
      </c>
      <c r="G6" s="182">
        <v>512</v>
      </c>
      <c r="H6" s="182">
        <v>165</v>
      </c>
      <c r="I6" s="182">
        <v>168</v>
      </c>
      <c r="J6" s="182">
        <v>170</v>
      </c>
      <c r="K6" s="182">
        <v>0</v>
      </c>
      <c r="L6" s="182">
        <v>338</v>
      </c>
      <c r="M6" s="183">
        <v>0</v>
      </c>
      <c r="N6" s="184">
        <f t="shared" si="0"/>
        <v>1954</v>
      </c>
      <c r="O6" s="189">
        <f t="shared" si="1"/>
        <v>1.5897873896501438E-7</v>
      </c>
      <c r="P6" s="86"/>
      <c r="Q6" s="193">
        <f t="shared" si="2"/>
        <v>72.492018694006603</v>
      </c>
    </row>
    <row r="7" spans="1:17" x14ac:dyDescent="0.25">
      <c r="A7" s="180" t="s">
        <v>4</v>
      </c>
      <c r="B7" s="181">
        <v>6343615</v>
      </c>
      <c r="C7" s="182">
        <v>4706965</v>
      </c>
      <c r="D7" s="182">
        <v>4702361</v>
      </c>
      <c r="E7" s="182">
        <v>5211686</v>
      </c>
      <c r="F7" s="182">
        <v>5019839</v>
      </c>
      <c r="G7" s="182">
        <v>5282911</v>
      </c>
      <c r="H7" s="182">
        <v>4969940</v>
      </c>
      <c r="I7" s="182">
        <v>5383845</v>
      </c>
      <c r="J7" s="182">
        <v>4811681</v>
      </c>
      <c r="K7" s="182">
        <v>5425110</v>
      </c>
      <c r="L7" s="182">
        <v>5511506</v>
      </c>
      <c r="M7" s="183">
        <v>5459864</v>
      </c>
      <c r="N7" s="184">
        <f t="shared" si="0"/>
        <v>62829323</v>
      </c>
      <c r="O7" s="189">
        <f t="shared" si="1"/>
        <v>5.111835486471635E-3</v>
      </c>
      <c r="P7" s="86"/>
      <c r="Q7" s="193">
        <f t="shared" si="2"/>
        <v>2330923.4684993755</v>
      </c>
    </row>
    <row r="8" spans="1:17" x14ac:dyDescent="0.25">
      <c r="A8" s="180" t="s">
        <v>5</v>
      </c>
      <c r="B8" s="181">
        <v>207166</v>
      </c>
      <c r="C8" s="182">
        <v>158642</v>
      </c>
      <c r="D8" s="182">
        <v>144840</v>
      </c>
      <c r="E8" s="182">
        <v>346538</v>
      </c>
      <c r="F8" s="182">
        <v>396591</v>
      </c>
      <c r="G8" s="182">
        <v>254991</v>
      </c>
      <c r="H8" s="182">
        <v>423549</v>
      </c>
      <c r="I8" s="182">
        <v>411531</v>
      </c>
      <c r="J8" s="182">
        <v>399778</v>
      </c>
      <c r="K8" s="182">
        <v>450220</v>
      </c>
      <c r="L8" s="182">
        <v>511037</v>
      </c>
      <c r="M8" s="183">
        <v>576057</v>
      </c>
      <c r="N8" s="184">
        <f t="shared" si="0"/>
        <v>4280940</v>
      </c>
      <c r="O8" s="189">
        <f t="shared" si="1"/>
        <v>3.483001242501989E-4</v>
      </c>
      <c r="P8" s="86"/>
      <c r="Q8" s="193">
        <f t="shared" si="2"/>
        <v>158819.84775226234</v>
      </c>
    </row>
    <row r="9" spans="1:17" x14ac:dyDescent="0.25">
      <c r="A9" s="180" t="s">
        <v>6</v>
      </c>
      <c r="B9" s="181">
        <v>175854598.40999994</v>
      </c>
      <c r="C9" s="182">
        <v>105761147.75</v>
      </c>
      <c r="D9" s="182">
        <v>114365719.07000001</v>
      </c>
      <c r="E9" s="182">
        <v>134527701.40000001</v>
      </c>
      <c r="F9" s="182">
        <v>125856366.8</v>
      </c>
      <c r="G9" s="182">
        <v>123427043.33</v>
      </c>
      <c r="H9" s="182">
        <v>127532314.06000002</v>
      </c>
      <c r="I9" s="182">
        <v>125792554.26000001</v>
      </c>
      <c r="J9" s="182">
        <v>118736571.67</v>
      </c>
      <c r="K9" s="182">
        <v>134867300.88999999</v>
      </c>
      <c r="L9" s="182">
        <v>124083672.06</v>
      </c>
      <c r="M9" s="183">
        <v>129320864.59999999</v>
      </c>
      <c r="N9" s="184">
        <f t="shared" si="0"/>
        <v>1540125854.2999997</v>
      </c>
      <c r="O9" s="189">
        <f t="shared" si="1"/>
        <v>0.12530566333880727</v>
      </c>
      <c r="P9" s="86"/>
      <c r="Q9" s="193">
        <f t="shared" si="2"/>
        <v>57137580.461125113</v>
      </c>
    </row>
    <row r="10" spans="1:17" x14ac:dyDescent="0.25">
      <c r="A10" s="180" t="s">
        <v>7</v>
      </c>
      <c r="B10" s="181">
        <v>16664</v>
      </c>
      <c r="C10" s="182">
        <v>76680</v>
      </c>
      <c r="D10" s="182">
        <v>42461</v>
      </c>
      <c r="E10" s="182">
        <v>39982</v>
      </c>
      <c r="F10" s="182">
        <v>39381</v>
      </c>
      <c r="G10" s="182">
        <v>42201</v>
      </c>
      <c r="H10" s="182">
        <v>41745</v>
      </c>
      <c r="I10" s="182">
        <v>37498</v>
      </c>
      <c r="J10" s="182">
        <v>28079</v>
      </c>
      <c r="K10" s="182">
        <v>46788</v>
      </c>
      <c r="L10" s="182">
        <v>355233</v>
      </c>
      <c r="M10" s="183">
        <v>155922</v>
      </c>
      <c r="N10" s="184">
        <f t="shared" si="0"/>
        <v>922634</v>
      </c>
      <c r="O10" s="189">
        <f t="shared" si="1"/>
        <v>7.5066115581497988E-5</v>
      </c>
      <c r="P10" s="86"/>
      <c r="Q10" s="193">
        <f t="shared" si="2"/>
        <v>34229.069178979575</v>
      </c>
    </row>
    <row r="11" spans="1:17" x14ac:dyDescent="0.25">
      <c r="A11" s="180" t="s">
        <v>8</v>
      </c>
      <c r="B11" s="181">
        <v>48661</v>
      </c>
      <c r="C11" s="182">
        <v>46271</v>
      </c>
      <c r="D11" s="182">
        <v>48836</v>
      </c>
      <c r="E11" s="182">
        <v>47675</v>
      </c>
      <c r="F11" s="182">
        <v>47396</v>
      </c>
      <c r="G11" s="182">
        <v>48124</v>
      </c>
      <c r="H11" s="182">
        <v>47864</v>
      </c>
      <c r="I11" s="182">
        <v>47747</v>
      </c>
      <c r="J11" s="182">
        <v>46249</v>
      </c>
      <c r="K11" s="182">
        <v>52591</v>
      </c>
      <c r="L11" s="182">
        <v>50449</v>
      </c>
      <c r="M11" s="183">
        <v>51637</v>
      </c>
      <c r="N11" s="184">
        <f t="shared" si="0"/>
        <v>583500</v>
      </c>
      <c r="O11" s="189">
        <f t="shared" si="1"/>
        <v>4.7473947894619185E-5</v>
      </c>
      <c r="P11" s="86"/>
      <c r="Q11" s="193">
        <f t="shared" si="2"/>
        <v>21647.437516864306</v>
      </c>
    </row>
    <row r="12" spans="1:17" x14ac:dyDescent="0.25">
      <c r="A12" s="180" t="s">
        <v>9</v>
      </c>
      <c r="B12" s="181">
        <v>13482247</v>
      </c>
      <c r="C12" s="182">
        <v>10272150.15</v>
      </c>
      <c r="D12" s="182">
        <v>8227165.4399999995</v>
      </c>
      <c r="E12" s="182">
        <v>8765584</v>
      </c>
      <c r="F12" s="182">
        <v>9054171</v>
      </c>
      <c r="G12" s="182">
        <v>8803485.0899999999</v>
      </c>
      <c r="H12" s="182">
        <v>9809922</v>
      </c>
      <c r="I12" s="182">
        <v>10404729</v>
      </c>
      <c r="J12" s="182">
        <v>8460649</v>
      </c>
      <c r="K12" s="182">
        <v>9381003</v>
      </c>
      <c r="L12" s="182">
        <v>11359052</v>
      </c>
      <c r="M12" s="183">
        <v>9176220</v>
      </c>
      <c r="N12" s="184">
        <f t="shared" si="0"/>
        <v>117196377.67999999</v>
      </c>
      <c r="O12" s="189">
        <f t="shared" si="1"/>
        <v>9.5351751969467539E-3</v>
      </c>
      <c r="P12" s="86"/>
      <c r="Q12" s="193">
        <f t="shared" si="2"/>
        <v>4347902.7644055365</v>
      </c>
    </row>
    <row r="13" spans="1:17" x14ac:dyDescent="0.25">
      <c r="A13" s="180" t="s">
        <v>10</v>
      </c>
      <c r="B13" s="181">
        <v>3566598</v>
      </c>
      <c r="C13" s="182">
        <v>2073906</v>
      </c>
      <c r="D13" s="182">
        <v>2384325</v>
      </c>
      <c r="E13" s="182">
        <v>2783799</v>
      </c>
      <c r="F13" s="182">
        <v>2671489</v>
      </c>
      <c r="G13" s="182">
        <v>2663721</v>
      </c>
      <c r="H13" s="182">
        <v>2283581</v>
      </c>
      <c r="I13" s="182">
        <v>2552031</v>
      </c>
      <c r="J13" s="182">
        <v>2357986</v>
      </c>
      <c r="K13" s="182">
        <v>2726444</v>
      </c>
      <c r="L13" s="182">
        <v>2518671</v>
      </c>
      <c r="M13" s="183">
        <v>2653857</v>
      </c>
      <c r="N13" s="184">
        <f t="shared" si="0"/>
        <v>31236408</v>
      </c>
      <c r="O13" s="189">
        <f t="shared" si="1"/>
        <v>2.5414149199778336E-3</v>
      </c>
      <c r="P13" s="86"/>
      <c r="Q13" s="193">
        <f t="shared" si="2"/>
        <v>1158848.6554092208</v>
      </c>
    </row>
    <row r="14" spans="1:17" x14ac:dyDescent="0.25">
      <c r="A14" s="180" t="s">
        <v>84</v>
      </c>
      <c r="B14" s="181">
        <v>415979.26</v>
      </c>
      <c r="C14" s="182">
        <v>327543.26</v>
      </c>
      <c r="D14" s="182">
        <v>318072.26</v>
      </c>
      <c r="E14" s="182">
        <v>336621.26</v>
      </c>
      <c r="F14" s="182">
        <v>370346.26</v>
      </c>
      <c r="G14" s="182">
        <v>329109.26</v>
      </c>
      <c r="H14" s="182">
        <v>371764.26</v>
      </c>
      <c r="I14" s="182">
        <v>394252.26</v>
      </c>
      <c r="J14" s="182">
        <v>365769.26</v>
      </c>
      <c r="K14" s="182">
        <v>484841.26</v>
      </c>
      <c r="L14" s="182">
        <v>584617.26</v>
      </c>
      <c r="M14" s="183">
        <v>657461.26</v>
      </c>
      <c r="N14" s="184">
        <f t="shared" si="0"/>
        <v>4956377.1199999992</v>
      </c>
      <c r="O14" s="189">
        <f t="shared" si="1"/>
        <v>4.0325413734526594E-4</v>
      </c>
      <c r="P14" s="86"/>
      <c r="Q14" s="193">
        <f t="shared" si="2"/>
        <v>183878.08742967583</v>
      </c>
    </row>
    <row r="15" spans="1:17" x14ac:dyDescent="0.25">
      <c r="A15" s="180" t="s">
        <v>12</v>
      </c>
      <c r="B15" s="181">
        <v>100774</v>
      </c>
      <c r="C15" s="182">
        <v>160981</v>
      </c>
      <c r="D15" s="182">
        <v>198628</v>
      </c>
      <c r="E15" s="182">
        <v>105155</v>
      </c>
      <c r="F15" s="182">
        <v>171674</v>
      </c>
      <c r="G15" s="182">
        <v>97003</v>
      </c>
      <c r="H15" s="182">
        <v>333533</v>
      </c>
      <c r="I15" s="182">
        <v>176602</v>
      </c>
      <c r="J15" s="182">
        <v>174315</v>
      </c>
      <c r="K15" s="182">
        <v>153503</v>
      </c>
      <c r="L15" s="182">
        <v>205137</v>
      </c>
      <c r="M15" s="183">
        <v>181859</v>
      </c>
      <c r="N15" s="184">
        <f t="shared" si="0"/>
        <v>2059164</v>
      </c>
      <c r="O15" s="189">
        <f t="shared" si="1"/>
        <v>1.6753495191512531E-4</v>
      </c>
      <c r="P15" s="86"/>
      <c r="Q15" s="193">
        <f t="shared" si="2"/>
        <v>76393.528752315979</v>
      </c>
    </row>
    <row r="16" spans="1:17" x14ac:dyDescent="0.25">
      <c r="A16" s="180" t="s">
        <v>13</v>
      </c>
      <c r="B16" s="181">
        <v>32005287.560000002</v>
      </c>
      <c r="C16" s="182">
        <v>18983606</v>
      </c>
      <c r="D16" s="182">
        <v>20711368</v>
      </c>
      <c r="E16" s="182">
        <v>24752700</v>
      </c>
      <c r="F16" s="182">
        <v>29070734</v>
      </c>
      <c r="G16" s="182">
        <v>23001965</v>
      </c>
      <c r="H16" s="182">
        <v>25599720</v>
      </c>
      <c r="I16" s="182">
        <v>24509597</v>
      </c>
      <c r="J16" s="182">
        <v>25649581</v>
      </c>
      <c r="K16" s="182">
        <v>27386314</v>
      </c>
      <c r="L16" s="182">
        <v>24118494</v>
      </c>
      <c r="M16" s="183">
        <v>25906414</v>
      </c>
      <c r="N16" s="184">
        <f t="shared" si="0"/>
        <v>301695780.56</v>
      </c>
      <c r="O16" s="189">
        <f t="shared" si="1"/>
        <v>2.4546169265350307E-2</v>
      </c>
      <c r="P16" s="86"/>
      <c r="Q16" s="193">
        <f t="shared" si="2"/>
        <v>11192700.186416805</v>
      </c>
    </row>
    <row r="17" spans="1:17" x14ac:dyDescent="0.25">
      <c r="A17" s="180" t="s">
        <v>14</v>
      </c>
      <c r="B17" s="181">
        <v>238475</v>
      </c>
      <c r="C17" s="182">
        <v>222539</v>
      </c>
      <c r="D17" s="182">
        <v>224223</v>
      </c>
      <c r="E17" s="182">
        <v>216808</v>
      </c>
      <c r="F17" s="182">
        <v>261532</v>
      </c>
      <c r="G17" s="182">
        <v>229443</v>
      </c>
      <c r="H17" s="182">
        <v>228673</v>
      </c>
      <c r="I17" s="182">
        <v>232415</v>
      </c>
      <c r="J17" s="182">
        <v>237222</v>
      </c>
      <c r="K17" s="182">
        <v>240939</v>
      </c>
      <c r="L17" s="182">
        <v>241035</v>
      </c>
      <c r="M17" s="183">
        <v>229709</v>
      </c>
      <c r="N17" s="184">
        <f t="shared" si="0"/>
        <v>2803013</v>
      </c>
      <c r="O17" s="189">
        <f t="shared" si="1"/>
        <v>2.2805500104531313E-4</v>
      </c>
      <c r="P17" s="86"/>
      <c r="Q17" s="193">
        <f t="shared" si="2"/>
        <v>103989.80081655248</v>
      </c>
    </row>
    <row r="18" spans="1:17" x14ac:dyDescent="0.25">
      <c r="A18" s="180" t="s">
        <v>15</v>
      </c>
      <c r="B18" s="181">
        <v>0</v>
      </c>
      <c r="C18" s="182">
        <v>0</v>
      </c>
      <c r="D18" s="182">
        <v>0</v>
      </c>
      <c r="E18" s="182">
        <v>0</v>
      </c>
      <c r="F18" s="182">
        <v>165</v>
      </c>
      <c r="G18" s="182">
        <v>170</v>
      </c>
      <c r="H18" s="182">
        <v>0</v>
      </c>
      <c r="I18" s="182">
        <v>0</v>
      </c>
      <c r="J18" s="182">
        <v>29717</v>
      </c>
      <c r="K18" s="182">
        <v>524858</v>
      </c>
      <c r="L18" s="182">
        <v>31588</v>
      </c>
      <c r="M18" s="183">
        <v>0</v>
      </c>
      <c r="N18" s="184">
        <f t="shared" si="0"/>
        <v>586498</v>
      </c>
      <c r="O18" s="189">
        <f t="shared" si="1"/>
        <v>4.771786716760645E-5</v>
      </c>
      <c r="P18" s="86"/>
      <c r="Q18" s="193">
        <f t="shared" si="2"/>
        <v>21758.661197542217</v>
      </c>
    </row>
    <row r="19" spans="1:17" x14ac:dyDescent="0.25">
      <c r="A19" s="180" t="s">
        <v>16</v>
      </c>
      <c r="B19" s="181">
        <v>161048</v>
      </c>
      <c r="C19" s="182">
        <v>123907.8</v>
      </c>
      <c r="D19" s="182">
        <v>122606.5</v>
      </c>
      <c r="E19" s="182">
        <v>153437.6</v>
      </c>
      <c r="F19" s="182">
        <v>131739.4</v>
      </c>
      <c r="G19" s="182">
        <v>136396.79999999999</v>
      </c>
      <c r="H19" s="182">
        <v>139766.70000000001</v>
      </c>
      <c r="I19" s="182">
        <v>144428.79999999999</v>
      </c>
      <c r="J19" s="182">
        <v>146721.79999999999</v>
      </c>
      <c r="K19" s="182">
        <v>137069</v>
      </c>
      <c r="L19" s="182">
        <v>135005.79999999999</v>
      </c>
      <c r="M19" s="183">
        <v>213081</v>
      </c>
      <c r="N19" s="184">
        <f t="shared" si="0"/>
        <v>1745209.2000000002</v>
      </c>
      <c r="O19" s="189">
        <f t="shared" si="1"/>
        <v>1.4199138067868045E-4</v>
      </c>
      <c r="P19" s="86"/>
      <c r="Q19" s="193">
        <f t="shared" si="2"/>
        <v>64746.027610722791</v>
      </c>
    </row>
    <row r="20" spans="1:17" x14ac:dyDescent="0.25">
      <c r="A20" s="180" t="s">
        <v>17</v>
      </c>
      <c r="B20" s="181">
        <v>1301491</v>
      </c>
      <c r="C20" s="182">
        <v>531527</v>
      </c>
      <c r="D20" s="182">
        <v>418690</v>
      </c>
      <c r="E20" s="182">
        <v>425000</v>
      </c>
      <c r="F20" s="182">
        <v>735374</v>
      </c>
      <c r="G20" s="182">
        <v>511391</v>
      </c>
      <c r="H20" s="182">
        <v>801881</v>
      </c>
      <c r="I20" s="182">
        <v>589632</v>
      </c>
      <c r="J20" s="182">
        <v>480824</v>
      </c>
      <c r="K20" s="182">
        <v>530084</v>
      </c>
      <c r="L20" s="182">
        <v>508141</v>
      </c>
      <c r="M20" s="183">
        <v>337803</v>
      </c>
      <c r="N20" s="184">
        <f t="shared" si="0"/>
        <v>7171838</v>
      </c>
      <c r="O20" s="189">
        <f t="shared" si="1"/>
        <v>5.8350550731902295E-4</v>
      </c>
      <c r="P20" s="86"/>
      <c r="Q20" s="193">
        <f t="shared" si="2"/>
        <v>266070.11994185619</v>
      </c>
    </row>
    <row r="21" spans="1:17" x14ac:dyDescent="0.25">
      <c r="A21" s="180" t="s">
        <v>18</v>
      </c>
      <c r="B21" s="181">
        <v>30948606</v>
      </c>
      <c r="C21" s="182">
        <v>19721222</v>
      </c>
      <c r="D21" s="182">
        <v>20494963</v>
      </c>
      <c r="E21" s="182">
        <v>26149210</v>
      </c>
      <c r="F21" s="182">
        <v>23429940</v>
      </c>
      <c r="G21" s="182">
        <v>22196026</v>
      </c>
      <c r="H21" s="182">
        <v>23809329</v>
      </c>
      <c r="I21" s="182">
        <v>21510955</v>
      </c>
      <c r="J21" s="182">
        <v>22590522</v>
      </c>
      <c r="K21" s="182">
        <v>23011366</v>
      </c>
      <c r="L21" s="182">
        <v>21698578</v>
      </c>
      <c r="M21" s="183">
        <v>22714601</v>
      </c>
      <c r="N21" s="184">
        <f t="shared" si="0"/>
        <v>278275318</v>
      </c>
      <c r="O21" s="189">
        <f t="shared" si="1"/>
        <v>2.2640664862194661E-2</v>
      </c>
      <c r="P21" s="86"/>
      <c r="Q21" s="193">
        <f t="shared" si="2"/>
        <v>10323817.58164618</v>
      </c>
    </row>
    <row r="22" spans="1:17" x14ac:dyDescent="0.25">
      <c r="A22" s="180" t="s">
        <v>19</v>
      </c>
      <c r="B22" s="181">
        <v>372330</v>
      </c>
      <c r="C22" s="182">
        <v>335800</v>
      </c>
      <c r="D22" s="182">
        <v>255350</v>
      </c>
      <c r="E22" s="182">
        <v>287120</v>
      </c>
      <c r="F22" s="182">
        <v>339649</v>
      </c>
      <c r="G22" s="182">
        <v>289161</v>
      </c>
      <c r="H22" s="182">
        <v>315969</v>
      </c>
      <c r="I22" s="182">
        <v>326812</v>
      </c>
      <c r="J22" s="182">
        <v>139066</v>
      </c>
      <c r="K22" s="182">
        <v>201602</v>
      </c>
      <c r="L22" s="182">
        <v>233639</v>
      </c>
      <c r="M22" s="183">
        <v>354512</v>
      </c>
      <c r="N22" s="184">
        <f t="shared" si="0"/>
        <v>3451010</v>
      </c>
      <c r="O22" s="189">
        <f t="shared" si="1"/>
        <v>2.8077646773574938E-4</v>
      </c>
      <c r="P22" s="86"/>
      <c r="Q22" s="193">
        <f t="shared" si="2"/>
        <v>128030.03143971533</v>
      </c>
    </row>
    <row r="23" spans="1:17" x14ac:dyDescent="0.25">
      <c r="A23" s="180" t="s">
        <v>20</v>
      </c>
      <c r="B23" s="181">
        <v>48348156.979999989</v>
      </c>
      <c r="C23" s="182">
        <v>30923592.91</v>
      </c>
      <c r="D23" s="182">
        <v>34223931.93</v>
      </c>
      <c r="E23" s="182">
        <v>37098192.079999998</v>
      </c>
      <c r="F23" s="182">
        <v>34764996.939999998</v>
      </c>
      <c r="G23" s="182">
        <v>35668331.950000003</v>
      </c>
      <c r="H23" s="182">
        <v>36870153</v>
      </c>
      <c r="I23" s="182">
        <v>36606209</v>
      </c>
      <c r="J23" s="182">
        <v>34512892</v>
      </c>
      <c r="K23" s="182">
        <v>39946225</v>
      </c>
      <c r="L23" s="182">
        <v>36058401</v>
      </c>
      <c r="M23" s="183">
        <v>41244551</v>
      </c>
      <c r="N23" s="184">
        <f t="shared" si="0"/>
        <v>446265633.78999996</v>
      </c>
      <c r="O23" s="189">
        <f t="shared" si="1"/>
        <v>3.6308468630172522E-2</v>
      </c>
      <c r="P23" s="86"/>
      <c r="Q23" s="193">
        <f t="shared" si="2"/>
        <v>16556139.543089757</v>
      </c>
    </row>
    <row r="24" spans="1:17" x14ac:dyDescent="0.25">
      <c r="A24" s="180" t="s">
        <v>21</v>
      </c>
      <c r="B24" s="181">
        <v>287502</v>
      </c>
      <c r="C24" s="182">
        <v>201649</v>
      </c>
      <c r="D24" s="182">
        <v>208602</v>
      </c>
      <c r="E24" s="182">
        <v>239081</v>
      </c>
      <c r="F24" s="182">
        <v>1152772</v>
      </c>
      <c r="G24" s="182">
        <v>416033</v>
      </c>
      <c r="H24" s="182">
        <v>203830</v>
      </c>
      <c r="I24" s="182">
        <v>213218</v>
      </c>
      <c r="J24" s="182">
        <v>228111</v>
      </c>
      <c r="K24" s="182">
        <v>268745</v>
      </c>
      <c r="L24" s="182">
        <v>238974</v>
      </c>
      <c r="M24" s="183">
        <v>220429</v>
      </c>
      <c r="N24" s="184">
        <f t="shared" si="0"/>
        <v>3878946</v>
      </c>
      <c r="O24" s="189">
        <f t="shared" si="1"/>
        <v>3.1559362517573526E-4</v>
      </c>
      <c r="P24" s="86"/>
      <c r="Q24" s="193">
        <f t="shared" si="2"/>
        <v>143906.15452663365</v>
      </c>
    </row>
    <row r="25" spans="1:17" x14ac:dyDescent="0.25">
      <c r="A25" s="180" t="s">
        <v>22</v>
      </c>
      <c r="B25" s="181">
        <v>4638</v>
      </c>
      <c r="C25" s="182">
        <v>3848</v>
      </c>
      <c r="D25" s="182">
        <v>2939</v>
      </c>
      <c r="E25" s="182">
        <v>2049</v>
      </c>
      <c r="F25" s="182">
        <v>16623</v>
      </c>
      <c r="G25" s="182">
        <v>2028</v>
      </c>
      <c r="H25" s="182">
        <v>2153</v>
      </c>
      <c r="I25" s="182">
        <v>4592</v>
      </c>
      <c r="J25" s="182">
        <v>5103</v>
      </c>
      <c r="K25" s="182">
        <v>7082</v>
      </c>
      <c r="L25" s="182">
        <v>5758</v>
      </c>
      <c r="M25" s="183">
        <v>5799</v>
      </c>
      <c r="N25" s="184">
        <f t="shared" si="0"/>
        <v>62612</v>
      </c>
      <c r="O25" s="189">
        <f t="shared" si="1"/>
        <v>5.094153942721331E-6</v>
      </c>
      <c r="P25" s="86"/>
      <c r="Q25" s="193">
        <f t="shared" si="2"/>
        <v>2322.8609388276059</v>
      </c>
    </row>
    <row r="26" spans="1:17" x14ac:dyDescent="0.25">
      <c r="A26" s="180" t="s">
        <v>23</v>
      </c>
      <c r="B26" s="181">
        <v>138</v>
      </c>
      <c r="C26" s="182">
        <v>168</v>
      </c>
      <c r="D26" s="182">
        <v>152</v>
      </c>
      <c r="E26" s="182">
        <v>168</v>
      </c>
      <c r="F26" s="182">
        <v>163</v>
      </c>
      <c r="G26" s="182">
        <v>168</v>
      </c>
      <c r="H26" s="182">
        <v>163</v>
      </c>
      <c r="I26" s="182">
        <v>161</v>
      </c>
      <c r="J26" s="182">
        <v>161</v>
      </c>
      <c r="K26" s="182">
        <v>156</v>
      </c>
      <c r="L26" s="182">
        <v>161</v>
      </c>
      <c r="M26" s="183">
        <v>156</v>
      </c>
      <c r="N26" s="184">
        <f t="shared" si="0"/>
        <v>1915</v>
      </c>
      <c r="O26" s="189">
        <f t="shared" si="1"/>
        <v>1.5580567303889588E-7</v>
      </c>
      <c r="P26" s="86"/>
      <c r="Q26" s="193">
        <f t="shared" si="2"/>
        <v>71.045146263573514</v>
      </c>
    </row>
    <row r="27" spans="1:17" x14ac:dyDescent="0.25">
      <c r="A27" s="180" t="s">
        <v>24</v>
      </c>
      <c r="B27" s="181">
        <v>549002</v>
      </c>
      <c r="C27" s="182">
        <v>455925</v>
      </c>
      <c r="D27" s="182">
        <v>401394</v>
      </c>
      <c r="E27" s="182">
        <v>425306</v>
      </c>
      <c r="F27" s="182">
        <v>485149</v>
      </c>
      <c r="G27" s="182">
        <v>409449</v>
      </c>
      <c r="H27" s="182">
        <v>477406</v>
      </c>
      <c r="I27" s="182">
        <v>539280</v>
      </c>
      <c r="J27" s="182">
        <v>480848</v>
      </c>
      <c r="K27" s="182">
        <v>535729</v>
      </c>
      <c r="L27" s="182">
        <v>459402</v>
      </c>
      <c r="M27" s="183">
        <v>459549</v>
      </c>
      <c r="N27" s="184">
        <f t="shared" si="0"/>
        <v>5678439</v>
      </c>
      <c r="O27" s="189">
        <f t="shared" si="1"/>
        <v>4.6200157190878061E-4</v>
      </c>
      <c r="P27" s="86"/>
      <c r="Q27" s="193">
        <f t="shared" si="2"/>
        <v>210666.07274348833</v>
      </c>
    </row>
    <row r="28" spans="1:17" x14ac:dyDescent="0.25">
      <c r="A28" s="180" t="s">
        <v>25</v>
      </c>
      <c r="B28" s="181">
        <v>85152897.819999993</v>
      </c>
      <c r="C28" s="182">
        <v>54134377.989999995</v>
      </c>
      <c r="D28" s="182">
        <v>58090458.55999998</v>
      </c>
      <c r="E28" s="182">
        <v>70468661.599999994</v>
      </c>
      <c r="F28" s="182">
        <v>67448724.25</v>
      </c>
      <c r="G28" s="182">
        <v>68885733.849999994</v>
      </c>
      <c r="H28" s="182">
        <v>74001407.589999989</v>
      </c>
      <c r="I28" s="182">
        <v>68317378</v>
      </c>
      <c r="J28" s="182">
        <v>63671843.529999994</v>
      </c>
      <c r="K28" s="182">
        <v>67312791.049999997</v>
      </c>
      <c r="L28" s="182">
        <v>90008063.069999993</v>
      </c>
      <c r="M28" s="183">
        <v>67701785.140000001</v>
      </c>
      <c r="N28" s="184">
        <f t="shared" si="0"/>
        <v>835194122.44999969</v>
      </c>
      <c r="O28" s="189">
        <f t="shared" si="1"/>
        <v>6.7951949016424137E-2</v>
      </c>
      <c r="P28" s="86"/>
      <c r="Q28" s="193">
        <f t="shared" si="2"/>
        <v>30985111.534170844</v>
      </c>
    </row>
    <row r="29" spans="1:17" x14ac:dyDescent="0.25">
      <c r="A29" s="180" t="s">
        <v>26</v>
      </c>
      <c r="B29" s="181">
        <v>937</v>
      </c>
      <c r="C29" s="182">
        <v>742</v>
      </c>
      <c r="D29" s="182">
        <v>800</v>
      </c>
      <c r="E29" s="182">
        <v>800</v>
      </c>
      <c r="F29" s="182">
        <v>786</v>
      </c>
      <c r="G29" s="182">
        <v>1572</v>
      </c>
      <c r="H29" s="182">
        <v>942</v>
      </c>
      <c r="I29" s="182">
        <v>942</v>
      </c>
      <c r="J29" s="182">
        <v>632</v>
      </c>
      <c r="K29" s="182">
        <v>1252</v>
      </c>
      <c r="L29" s="182">
        <v>632</v>
      </c>
      <c r="M29" s="183">
        <v>942</v>
      </c>
      <c r="N29" s="184">
        <f t="shared" si="0"/>
        <v>10979</v>
      </c>
      <c r="O29" s="189">
        <f t="shared" si="1"/>
        <v>8.9325873853474558E-7</v>
      </c>
      <c r="P29" s="86"/>
      <c r="Q29" s="193">
        <f t="shared" si="2"/>
        <v>407.31313881345881</v>
      </c>
    </row>
    <row r="30" spans="1:17" x14ac:dyDescent="0.25">
      <c r="A30" s="180" t="s">
        <v>27</v>
      </c>
      <c r="B30" s="181">
        <v>249208</v>
      </c>
      <c r="C30" s="182">
        <v>145199</v>
      </c>
      <c r="D30" s="182">
        <v>151561</v>
      </c>
      <c r="E30" s="182">
        <v>158825</v>
      </c>
      <c r="F30" s="182">
        <v>193615</v>
      </c>
      <c r="G30" s="182">
        <v>214140</v>
      </c>
      <c r="H30" s="182">
        <v>174749</v>
      </c>
      <c r="I30" s="182">
        <v>196858</v>
      </c>
      <c r="J30" s="182">
        <v>213811</v>
      </c>
      <c r="K30" s="182">
        <v>173662</v>
      </c>
      <c r="L30" s="182">
        <v>249625</v>
      </c>
      <c r="M30" s="183">
        <v>260819</v>
      </c>
      <c r="N30" s="184">
        <f t="shared" si="0"/>
        <v>2382072</v>
      </c>
      <c r="O30" s="189">
        <f t="shared" si="1"/>
        <v>1.9380696145540927E-4</v>
      </c>
      <c r="P30" s="86"/>
      <c r="Q30" s="193">
        <f t="shared" si="2"/>
        <v>88373.187284784901</v>
      </c>
    </row>
    <row r="31" spans="1:17" x14ac:dyDescent="0.25">
      <c r="A31" s="180" t="s">
        <v>28</v>
      </c>
      <c r="B31" s="181">
        <v>77843</v>
      </c>
      <c r="C31" s="182">
        <v>49120</v>
      </c>
      <c r="D31" s="182">
        <v>58063</v>
      </c>
      <c r="E31" s="182">
        <v>53505</v>
      </c>
      <c r="F31" s="182">
        <v>70577</v>
      </c>
      <c r="G31" s="182">
        <v>57111</v>
      </c>
      <c r="H31" s="182">
        <v>65096</v>
      </c>
      <c r="I31" s="182">
        <v>63294</v>
      </c>
      <c r="J31" s="182">
        <v>60332</v>
      </c>
      <c r="K31" s="182">
        <v>70769</v>
      </c>
      <c r="L31" s="182">
        <v>61740</v>
      </c>
      <c r="M31" s="183">
        <v>62135</v>
      </c>
      <c r="N31" s="184">
        <f t="shared" si="0"/>
        <v>749585</v>
      </c>
      <c r="O31" s="189">
        <f t="shared" si="1"/>
        <v>6.0986733903321546E-5</v>
      </c>
      <c r="P31" s="86"/>
      <c r="Q31" s="193">
        <f t="shared" si="2"/>
        <v>27809.073609389427</v>
      </c>
    </row>
    <row r="32" spans="1:17" x14ac:dyDescent="0.25">
      <c r="A32" s="180" t="s">
        <v>29</v>
      </c>
      <c r="B32" s="181">
        <v>22235</v>
      </c>
      <c r="C32" s="182">
        <v>17022</v>
      </c>
      <c r="D32" s="182">
        <v>17589</v>
      </c>
      <c r="E32" s="182">
        <v>18199</v>
      </c>
      <c r="F32" s="182">
        <v>19272</v>
      </c>
      <c r="G32" s="182">
        <v>53901</v>
      </c>
      <c r="H32" s="182">
        <v>17984</v>
      </c>
      <c r="I32" s="182">
        <v>18161</v>
      </c>
      <c r="J32" s="182">
        <v>17829</v>
      </c>
      <c r="K32" s="182">
        <v>18032</v>
      </c>
      <c r="L32" s="182">
        <v>54528</v>
      </c>
      <c r="M32" s="183">
        <v>18456</v>
      </c>
      <c r="N32" s="184">
        <f t="shared" si="0"/>
        <v>293208</v>
      </c>
      <c r="O32" s="189">
        <f t="shared" si="1"/>
        <v>2.3855597796547562E-5</v>
      </c>
      <c r="P32" s="86"/>
      <c r="Q32" s="193">
        <f t="shared" si="2"/>
        <v>10877.809527754498</v>
      </c>
    </row>
    <row r="33" spans="1:17" x14ac:dyDescent="0.25">
      <c r="A33" s="180" t="s">
        <v>30</v>
      </c>
      <c r="B33" s="181">
        <v>5064</v>
      </c>
      <c r="C33" s="182">
        <v>2611</v>
      </c>
      <c r="D33" s="182">
        <v>2489</v>
      </c>
      <c r="E33" s="182">
        <v>2695</v>
      </c>
      <c r="F33" s="182">
        <v>2720</v>
      </c>
      <c r="G33" s="182">
        <v>2571</v>
      </c>
      <c r="H33" s="182">
        <v>2590</v>
      </c>
      <c r="I33" s="182">
        <v>2965</v>
      </c>
      <c r="J33" s="182">
        <v>3322</v>
      </c>
      <c r="K33" s="182">
        <v>2501</v>
      </c>
      <c r="L33" s="182">
        <v>2958</v>
      </c>
      <c r="M33" s="183">
        <v>2534</v>
      </c>
      <c r="N33" s="184">
        <f t="shared" si="0"/>
        <v>35020</v>
      </c>
      <c r="O33" s="189">
        <f t="shared" si="1"/>
        <v>2.8492504803248739E-6</v>
      </c>
      <c r="P33" s="86"/>
      <c r="Q33" s="193">
        <f t="shared" si="2"/>
        <v>1299.2172439427386</v>
      </c>
    </row>
    <row r="34" spans="1:17" x14ac:dyDescent="0.25">
      <c r="A34" s="180" t="s">
        <v>31</v>
      </c>
      <c r="B34" s="181">
        <v>7082379</v>
      </c>
      <c r="C34" s="182">
        <v>8164234</v>
      </c>
      <c r="D34" s="182">
        <v>5551247</v>
      </c>
      <c r="E34" s="182">
        <v>5124268</v>
      </c>
      <c r="F34" s="182">
        <v>7358870</v>
      </c>
      <c r="G34" s="182">
        <v>5077388</v>
      </c>
      <c r="H34" s="182">
        <v>5769965</v>
      </c>
      <c r="I34" s="182">
        <v>7114045</v>
      </c>
      <c r="J34" s="182">
        <v>6111990</v>
      </c>
      <c r="K34" s="182">
        <v>6636803</v>
      </c>
      <c r="L34" s="182">
        <v>6405519</v>
      </c>
      <c r="M34" s="183">
        <v>6390940</v>
      </c>
      <c r="N34" s="184">
        <f t="shared" si="0"/>
        <v>76787648</v>
      </c>
      <c r="O34" s="189">
        <f t="shared" si="1"/>
        <v>6.2474940875790214E-3</v>
      </c>
      <c r="P34" s="86"/>
      <c r="Q34" s="193">
        <f t="shared" si="2"/>
        <v>2848767.458692323</v>
      </c>
    </row>
    <row r="35" spans="1:17" x14ac:dyDescent="0.25">
      <c r="A35" s="180" t="s">
        <v>32</v>
      </c>
      <c r="B35" s="181">
        <v>86002</v>
      </c>
      <c r="C35" s="182">
        <v>44983</v>
      </c>
      <c r="D35" s="182">
        <v>71031</v>
      </c>
      <c r="E35" s="182">
        <v>66122</v>
      </c>
      <c r="F35" s="182">
        <v>70097</v>
      </c>
      <c r="G35" s="182">
        <v>2186279</v>
      </c>
      <c r="H35" s="182">
        <v>67892</v>
      </c>
      <c r="I35" s="182">
        <v>77030</v>
      </c>
      <c r="J35" s="182">
        <v>63598</v>
      </c>
      <c r="K35" s="182">
        <v>77742</v>
      </c>
      <c r="L35" s="182">
        <v>61051</v>
      </c>
      <c r="M35" s="183">
        <v>73363</v>
      </c>
      <c r="N35" s="184">
        <f t="shared" si="0"/>
        <v>2945190</v>
      </c>
      <c r="O35" s="189">
        <f t="shared" si="1"/>
        <v>2.3962261628064006E-4</v>
      </c>
      <c r="P35" s="86"/>
      <c r="Q35" s="193">
        <f t="shared" si="2"/>
        <v>109264.46700992902</v>
      </c>
    </row>
    <row r="36" spans="1:17" x14ac:dyDescent="0.25">
      <c r="A36" s="180" t="s">
        <v>33</v>
      </c>
      <c r="B36" s="181">
        <v>8014840</v>
      </c>
      <c r="C36" s="182">
        <v>5809251</v>
      </c>
      <c r="D36" s="182">
        <v>5035255</v>
      </c>
      <c r="E36" s="182">
        <v>6231046</v>
      </c>
      <c r="F36" s="182">
        <v>5317765</v>
      </c>
      <c r="G36" s="182">
        <v>5805806</v>
      </c>
      <c r="H36" s="182">
        <v>6269014</v>
      </c>
      <c r="I36" s="182">
        <v>4247641</v>
      </c>
      <c r="J36" s="182">
        <v>4930270</v>
      </c>
      <c r="K36" s="182">
        <v>6030595</v>
      </c>
      <c r="L36" s="182">
        <v>5613789</v>
      </c>
      <c r="M36" s="183">
        <v>5428897</v>
      </c>
      <c r="N36" s="184">
        <f t="shared" si="0"/>
        <v>68734169</v>
      </c>
      <c r="O36" s="189">
        <f t="shared" si="1"/>
        <v>5.5922576824095106E-3</v>
      </c>
      <c r="P36" s="86"/>
      <c r="Q36" s="193">
        <f t="shared" si="2"/>
        <v>2549989.0808930448</v>
      </c>
    </row>
    <row r="37" spans="1:17" x14ac:dyDescent="0.25">
      <c r="A37" s="180" t="s">
        <v>34</v>
      </c>
      <c r="B37" s="181">
        <v>107399</v>
      </c>
      <c r="C37" s="182">
        <v>79112</v>
      </c>
      <c r="D37" s="182">
        <v>84139</v>
      </c>
      <c r="E37" s="182">
        <v>81507</v>
      </c>
      <c r="F37" s="182">
        <v>102971</v>
      </c>
      <c r="G37" s="182">
        <v>88552</v>
      </c>
      <c r="H37" s="182">
        <v>48465</v>
      </c>
      <c r="I37" s="182">
        <v>147993</v>
      </c>
      <c r="J37" s="182">
        <v>52602</v>
      </c>
      <c r="K37" s="182">
        <v>89425</v>
      </c>
      <c r="L37" s="182">
        <v>110309</v>
      </c>
      <c r="M37" s="183">
        <v>38186</v>
      </c>
      <c r="N37" s="184">
        <f t="shared" si="0"/>
        <v>1030660</v>
      </c>
      <c r="O37" s="189">
        <f t="shared" si="1"/>
        <v>8.3855182754187166E-5</v>
      </c>
      <c r="P37" s="86"/>
      <c r="Q37" s="193">
        <f t="shared" si="2"/>
        <v>38236.757414106884</v>
      </c>
    </row>
    <row r="38" spans="1:17" x14ac:dyDescent="0.25">
      <c r="A38" s="180" t="s">
        <v>35</v>
      </c>
      <c r="B38" s="181">
        <v>103188</v>
      </c>
      <c r="C38" s="182">
        <v>44569</v>
      </c>
      <c r="D38" s="182">
        <v>47236</v>
      </c>
      <c r="E38" s="182">
        <v>40122</v>
      </c>
      <c r="F38" s="182">
        <v>47460</v>
      </c>
      <c r="G38" s="182">
        <v>41832</v>
      </c>
      <c r="H38" s="182">
        <v>40806</v>
      </c>
      <c r="I38" s="182">
        <v>41197</v>
      </c>
      <c r="J38" s="182">
        <v>43551</v>
      </c>
      <c r="K38" s="182">
        <v>40817</v>
      </c>
      <c r="L38" s="182">
        <v>43032</v>
      </c>
      <c r="M38" s="183">
        <v>38696</v>
      </c>
      <c r="N38" s="184">
        <f t="shared" si="0"/>
        <v>572506</v>
      </c>
      <c r="O38" s="189">
        <f t="shared" si="1"/>
        <v>4.6579468746112857E-5</v>
      </c>
      <c r="P38" s="86"/>
      <c r="Q38" s="193">
        <f t="shared" si="2"/>
        <v>21239.567888654528</v>
      </c>
    </row>
    <row r="39" spans="1:17" x14ac:dyDescent="0.25">
      <c r="A39" s="180" t="s">
        <v>36</v>
      </c>
      <c r="B39" s="181">
        <v>1714</v>
      </c>
      <c r="C39" s="182">
        <v>1358</v>
      </c>
      <c r="D39" s="182">
        <v>1358</v>
      </c>
      <c r="E39" s="182">
        <v>1749</v>
      </c>
      <c r="F39" s="182">
        <v>1316</v>
      </c>
      <c r="G39" s="182">
        <v>1358</v>
      </c>
      <c r="H39" s="182">
        <v>1358</v>
      </c>
      <c r="I39" s="182">
        <v>1358</v>
      </c>
      <c r="J39" s="182">
        <v>1476</v>
      </c>
      <c r="K39" s="182">
        <v>1579</v>
      </c>
      <c r="L39" s="182">
        <v>1783</v>
      </c>
      <c r="M39" s="183">
        <v>1801</v>
      </c>
      <c r="N39" s="184">
        <f t="shared" si="0"/>
        <v>18208</v>
      </c>
      <c r="O39" s="189">
        <f t="shared" si="1"/>
        <v>1.4814149841734809E-6</v>
      </c>
      <c r="P39" s="86"/>
      <c r="Q39" s="193">
        <f t="shared" si="2"/>
        <v>675.50392854681286</v>
      </c>
    </row>
    <row r="40" spans="1:17" x14ac:dyDescent="0.25">
      <c r="A40" s="180" t="s">
        <v>37</v>
      </c>
      <c r="B40" s="181">
        <v>415194</v>
      </c>
      <c r="C40" s="182">
        <v>235838</v>
      </c>
      <c r="D40" s="182">
        <v>254828</v>
      </c>
      <c r="E40" s="182">
        <v>341908</v>
      </c>
      <c r="F40" s="182">
        <v>243824</v>
      </c>
      <c r="G40" s="182">
        <v>299620</v>
      </c>
      <c r="H40" s="182">
        <v>264978</v>
      </c>
      <c r="I40" s="182">
        <v>266948</v>
      </c>
      <c r="J40" s="182">
        <v>161376</v>
      </c>
      <c r="K40" s="182">
        <v>115690</v>
      </c>
      <c r="L40" s="182">
        <v>114926</v>
      </c>
      <c r="M40" s="183">
        <v>41395</v>
      </c>
      <c r="N40" s="184">
        <f t="shared" si="0"/>
        <v>2756525</v>
      </c>
      <c r="O40" s="189">
        <f t="shared" si="1"/>
        <v>2.2427270646137987E-4</v>
      </c>
      <c r="P40" s="86"/>
      <c r="Q40" s="193">
        <f t="shared" si="2"/>
        <v>102265.12887947624</v>
      </c>
    </row>
    <row r="41" spans="1:17" x14ac:dyDescent="0.25">
      <c r="A41" s="180" t="s">
        <v>38</v>
      </c>
      <c r="B41" s="181">
        <v>7017521.6299999999</v>
      </c>
      <c r="C41" s="182">
        <v>4117077.95</v>
      </c>
      <c r="D41" s="182">
        <v>2626973.12</v>
      </c>
      <c r="E41" s="182">
        <v>3600288.84</v>
      </c>
      <c r="F41" s="182">
        <v>3310057.48</v>
      </c>
      <c r="G41" s="182">
        <v>3170500.89</v>
      </c>
      <c r="H41" s="182">
        <v>2683317.2999999998</v>
      </c>
      <c r="I41" s="182">
        <v>4136215.01</v>
      </c>
      <c r="J41" s="182">
        <v>3269466.21</v>
      </c>
      <c r="K41" s="182">
        <v>2898464.84</v>
      </c>
      <c r="L41" s="182">
        <v>3670525.51</v>
      </c>
      <c r="M41" s="183">
        <v>2837155.05</v>
      </c>
      <c r="N41" s="184">
        <f t="shared" si="0"/>
        <v>43337563.829999991</v>
      </c>
      <c r="O41" s="189">
        <f t="shared" si="1"/>
        <v>3.525973002819456E-3</v>
      </c>
      <c r="P41" s="86"/>
      <c r="Q41" s="193">
        <f t="shared" si="2"/>
        <v>1607792.9822502886</v>
      </c>
    </row>
    <row r="42" spans="1:17" x14ac:dyDescent="0.25">
      <c r="A42" s="180" t="s">
        <v>39</v>
      </c>
      <c r="B42" s="181">
        <v>545590993.43999982</v>
      </c>
      <c r="C42" s="182">
        <v>340809910.79000008</v>
      </c>
      <c r="D42" s="182">
        <v>352730316.42999983</v>
      </c>
      <c r="E42" s="182">
        <v>408814699.69</v>
      </c>
      <c r="F42" s="182">
        <v>413120241.90999991</v>
      </c>
      <c r="G42" s="182">
        <v>395730948.10999995</v>
      </c>
      <c r="H42" s="182">
        <v>373422027.95999992</v>
      </c>
      <c r="I42" s="182">
        <v>402261488.01000005</v>
      </c>
      <c r="J42" s="182">
        <v>371597512.65999997</v>
      </c>
      <c r="K42" s="182">
        <v>401344683.16000003</v>
      </c>
      <c r="L42" s="182">
        <v>420707138.89999998</v>
      </c>
      <c r="M42" s="183">
        <v>422007814.25999999</v>
      </c>
      <c r="N42" s="184">
        <f t="shared" si="0"/>
        <v>4848137775.3199997</v>
      </c>
      <c r="O42" s="189">
        <f t="shared" si="1"/>
        <v>0.39444771230758635</v>
      </c>
      <c r="P42" s="86"/>
      <c r="Q42" s="193">
        <f t="shared" si="2"/>
        <v>179862484.25773644</v>
      </c>
    </row>
    <row r="43" spans="1:17" x14ac:dyDescent="0.25">
      <c r="A43" s="180" t="s">
        <v>40</v>
      </c>
      <c r="B43" s="181">
        <v>61395</v>
      </c>
      <c r="C43" s="182">
        <v>24941</v>
      </c>
      <c r="D43" s="182">
        <v>25846</v>
      </c>
      <c r="E43" s="182">
        <v>24718</v>
      </c>
      <c r="F43" s="182">
        <v>24864</v>
      </c>
      <c r="G43" s="182">
        <v>24635</v>
      </c>
      <c r="H43" s="182">
        <v>24100</v>
      </c>
      <c r="I43" s="182">
        <v>24504</v>
      </c>
      <c r="J43" s="182">
        <v>24114</v>
      </c>
      <c r="K43" s="182">
        <v>24335</v>
      </c>
      <c r="L43" s="182">
        <v>24143</v>
      </c>
      <c r="M43" s="183">
        <v>23945</v>
      </c>
      <c r="N43" s="184">
        <f t="shared" si="0"/>
        <v>331540</v>
      </c>
      <c r="O43" s="189">
        <f t="shared" si="1"/>
        <v>2.6974314798598192E-5</v>
      </c>
      <c r="P43" s="86"/>
      <c r="Q43" s="193">
        <f t="shared" si="2"/>
        <v>12299.899630404785</v>
      </c>
    </row>
    <row r="44" spans="1:17" x14ac:dyDescent="0.25">
      <c r="A44" s="180" t="s">
        <v>41</v>
      </c>
      <c r="B44" s="181">
        <v>6276456.8299999991</v>
      </c>
      <c r="C44" s="182">
        <v>4361005.09</v>
      </c>
      <c r="D44" s="182">
        <v>4739924.4399999995</v>
      </c>
      <c r="E44" s="182">
        <v>4612613.67</v>
      </c>
      <c r="F44" s="182">
        <v>4173010.0600000005</v>
      </c>
      <c r="G44" s="182">
        <v>12497153.9</v>
      </c>
      <c r="H44" s="182">
        <v>4704686.67</v>
      </c>
      <c r="I44" s="182">
        <v>5058602.82</v>
      </c>
      <c r="J44" s="182">
        <v>4847776.5999999996</v>
      </c>
      <c r="K44" s="182">
        <v>5015748.8099999996</v>
      </c>
      <c r="L44" s="182">
        <v>4877330.18</v>
      </c>
      <c r="M44" s="183">
        <v>5002632.7499999991</v>
      </c>
      <c r="N44" s="184">
        <f t="shared" si="0"/>
        <v>66166941.82</v>
      </c>
      <c r="O44" s="189">
        <f t="shared" si="1"/>
        <v>5.3833863724232723E-3</v>
      </c>
      <c r="P44" s="86"/>
      <c r="Q44" s="193">
        <f t="shared" si="2"/>
        <v>2454746.7673186734</v>
      </c>
    </row>
    <row r="45" spans="1:17" x14ac:dyDescent="0.25">
      <c r="A45" s="180" t="s">
        <v>42</v>
      </c>
      <c r="B45" s="181">
        <v>80220</v>
      </c>
      <c r="C45" s="182">
        <v>43536</v>
      </c>
      <c r="D45" s="182">
        <v>44097</v>
      </c>
      <c r="E45" s="182">
        <v>67334</v>
      </c>
      <c r="F45" s="182">
        <v>66231</v>
      </c>
      <c r="G45" s="182">
        <v>79211</v>
      </c>
      <c r="H45" s="182">
        <v>52212</v>
      </c>
      <c r="I45" s="182">
        <v>63678</v>
      </c>
      <c r="J45" s="182">
        <v>52940</v>
      </c>
      <c r="K45" s="182">
        <v>438700</v>
      </c>
      <c r="L45" s="182">
        <v>56507</v>
      </c>
      <c r="M45" s="183">
        <v>53867</v>
      </c>
      <c r="N45" s="184">
        <f t="shared" si="0"/>
        <v>1098533</v>
      </c>
      <c r="O45" s="189">
        <f t="shared" si="1"/>
        <v>8.937737515427541E-5</v>
      </c>
      <c r="P45" s="86"/>
      <c r="Q45" s="193">
        <f t="shared" si="2"/>
        <v>40754.797733870604</v>
      </c>
    </row>
    <row r="46" spans="1:17" x14ac:dyDescent="0.25">
      <c r="A46" s="180" t="s">
        <v>43</v>
      </c>
      <c r="B46" s="181">
        <v>61697</v>
      </c>
      <c r="C46" s="182">
        <v>46097</v>
      </c>
      <c r="D46" s="182">
        <v>38060</v>
      </c>
      <c r="E46" s="182">
        <v>50566</v>
      </c>
      <c r="F46" s="182">
        <v>43356</v>
      </c>
      <c r="G46" s="182">
        <v>63019</v>
      </c>
      <c r="H46" s="182">
        <v>56791</v>
      </c>
      <c r="I46" s="182">
        <v>63264</v>
      </c>
      <c r="J46" s="182">
        <v>18957</v>
      </c>
      <c r="K46" s="182">
        <v>3876</v>
      </c>
      <c r="L46" s="182">
        <v>60372</v>
      </c>
      <c r="M46" s="183">
        <v>33792</v>
      </c>
      <c r="N46" s="184">
        <f t="shared" si="0"/>
        <v>539847</v>
      </c>
      <c r="O46" s="189">
        <f t="shared" si="1"/>
        <v>4.392231079531531E-5</v>
      </c>
      <c r="P46" s="86"/>
      <c r="Q46" s="193">
        <f t="shared" si="2"/>
        <v>20027.942075692623</v>
      </c>
    </row>
    <row r="47" spans="1:17" x14ac:dyDescent="0.25">
      <c r="A47" s="180" t="s">
        <v>44</v>
      </c>
      <c r="B47" s="181">
        <v>1128316.6399999999</v>
      </c>
      <c r="C47" s="182">
        <v>2428312.16</v>
      </c>
      <c r="D47" s="182">
        <v>818526.31</v>
      </c>
      <c r="E47" s="182">
        <v>946163.72</v>
      </c>
      <c r="F47" s="182">
        <v>1095155.02</v>
      </c>
      <c r="G47" s="182">
        <v>956865.7</v>
      </c>
      <c r="H47" s="182">
        <v>985112.53</v>
      </c>
      <c r="I47" s="182">
        <v>932936.81</v>
      </c>
      <c r="J47" s="182">
        <v>936726.22</v>
      </c>
      <c r="K47" s="182">
        <v>933103.75</v>
      </c>
      <c r="L47" s="182">
        <v>966492.25</v>
      </c>
      <c r="M47" s="183">
        <v>1113671.82</v>
      </c>
      <c r="N47" s="184">
        <f t="shared" si="0"/>
        <v>13241382.930000002</v>
      </c>
      <c r="O47" s="189">
        <f t="shared" si="1"/>
        <v>1.0773277176889804E-3</v>
      </c>
      <c r="P47" s="86"/>
      <c r="Q47" s="193">
        <f t="shared" si="2"/>
        <v>491245.94621088036</v>
      </c>
    </row>
    <row r="48" spans="1:17" x14ac:dyDescent="0.25">
      <c r="A48" s="180" t="s">
        <v>45</v>
      </c>
      <c r="B48" s="181">
        <v>5560031</v>
      </c>
      <c r="C48" s="182">
        <v>4161391</v>
      </c>
      <c r="D48" s="182">
        <v>4451542</v>
      </c>
      <c r="E48" s="182">
        <v>4622434</v>
      </c>
      <c r="F48" s="182">
        <v>5096209</v>
      </c>
      <c r="G48" s="182">
        <v>4630132</v>
      </c>
      <c r="H48" s="182">
        <v>4677536</v>
      </c>
      <c r="I48" s="182">
        <v>4792077</v>
      </c>
      <c r="J48" s="182">
        <v>4918634</v>
      </c>
      <c r="K48" s="182">
        <v>5617592</v>
      </c>
      <c r="L48" s="182">
        <v>5324828</v>
      </c>
      <c r="M48" s="183">
        <v>5586922</v>
      </c>
      <c r="N48" s="184">
        <f t="shared" si="0"/>
        <v>59439328</v>
      </c>
      <c r="O48" s="189">
        <f t="shared" si="1"/>
        <v>4.8360232396969655E-3</v>
      </c>
      <c r="P48" s="86"/>
      <c r="Q48" s="193">
        <f t="shared" si="2"/>
        <v>2205157.0504274261</v>
      </c>
    </row>
    <row r="49" spans="1:17" x14ac:dyDescent="0.25">
      <c r="A49" s="180" t="s">
        <v>46</v>
      </c>
      <c r="B49" s="181">
        <v>112099009.89000002</v>
      </c>
      <c r="C49" s="182">
        <v>67866882.870000005</v>
      </c>
      <c r="D49" s="182">
        <v>67031839.889999993</v>
      </c>
      <c r="E49" s="182">
        <v>82127257.069999978</v>
      </c>
      <c r="F49" s="182">
        <v>74016777.639999971</v>
      </c>
      <c r="G49" s="182">
        <v>131415533.17</v>
      </c>
      <c r="H49" s="182">
        <v>77390129.479999989</v>
      </c>
      <c r="I49" s="182">
        <v>73107899.979999989</v>
      </c>
      <c r="J49" s="182">
        <v>73008750.280000001</v>
      </c>
      <c r="K49" s="182">
        <v>97842755.529999986</v>
      </c>
      <c r="L49" s="182">
        <v>73631796.909999996</v>
      </c>
      <c r="M49" s="183">
        <v>77235190.74000001</v>
      </c>
      <c r="N49" s="184">
        <f t="shared" si="0"/>
        <v>1006773823.4499999</v>
      </c>
      <c r="O49" s="189">
        <f t="shared" si="1"/>
        <v>8.1911787551211368E-2</v>
      </c>
      <c r="P49" s="86"/>
      <c r="Q49" s="193">
        <f t="shared" si="2"/>
        <v>37350597.149526052</v>
      </c>
    </row>
    <row r="50" spans="1:17" x14ac:dyDescent="0.25">
      <c r="A50" s="180" t="s">
        <v>47</v>
      </c>
      <c r="B50" s="181">
        <v>195671273.85999998</v>
      </c>
      <c r="C50" s="182">
        <v>125844035.06</v>
      </c>
      <c r="D50" s="182">
        <v>150361651.43000007</v>
      </c>
      <c r="E50" s="182">
        <v>152160406.73000011</v>
      </c>
      <c r="F50" s="182">
        <v>148133361.91</v>
      </c>
      <c r="G50" s="182">
        <v>134196872.67000002</v>
      </c>
      <c r="H50" s="182">
        <v>132637085.08000001</v>
      </c>
      <c r="I50" s="182">
        <v>135012197.57000005</v>
      </c>
      <c r="J50" s="182">
        <v>128781491.16000001</v>
      </c>
      <c r="K50" s="182">
        <v>139821764.89999998</v>
      </c>
      <c r="L50" s="182">
        <v>136836161.84</v>
      </c>
      <c r="M50" s="183">
        <v>155258974.88999999</v>
      </c>
      <c r="N50" s="184">
        <f t="shared" si="0"/>
        <v>1734715277.1000004</v>
      </c>
      <c r="O50" s="189">
        <f t="shared" si="1"/>
        <v>0.14113758813546753</v>
      </c>
      <c r="P50" s="86"/>
      <c r="Q50" s="193">
        <f t="shared" si="2"/>
        <v>64356710.489412531</v>
      </c>
    </row>
    <row r="51" spans="1:17" x14ac:dyDescent="0.25">
      <c r="A51" s="180" t="s">
        <v>48</v>
      </c>
      <c r="B51" s="181">
        <v>75818491.75</v>
      </c>
      <c r="C51" s="182">
        <v>49784721.009999998</v>
      </c>
      <c r="D51" s="182">
        <v>50496446.009999998</v>
      </c>
      <c r="E51" s="182">
        <v>57825647.870000005</v>
      </c>
      <c r="F51" s="182">
        <v>54641736.879999995</v>
      </c>
      <c r="G51" s="182">
        <v>52462508.259999998</v>
      </c>
      <c r="H51" s="182">
        <v>53256083.259999998</v>
      </c>
      <c r="I51" s="182">
        <v>56717551.940000005</v>
      </c>
      <c r="J51" s="182">
        <v>53658434.969999999</v>
      </c>
      <c r="K51" s="182">
        <v>56281493.259999998</v>
      </c>
      <c r="L51" s="182">
        <v>54428602</v>
      </c>
      <c r="M51" s="183">
        <v>61605951</v>
      </c>
      <c r="N51" s="184">
        <f t="shared" si="0"/>
        <v>676977668.20999992</v>
      </c>
      <c r="O51" s="189">
        <f t="shared" si="1"/>
        <v>5.5079353121546409E-2</v>
      </c>
      <c r="P51" s="86"/>
      <c r="Q51" s="193">
        <f t="shared" si="2"/>
        <v>25115392.926972527</v>
      </c>
    </row>
    <row r="52" spans="1:17" x14ac:dyDescent="0.25">
      <c r="A52" s="180" t="s">
        <v>49</v>
      </c>
      <c r="B52" s="181">
        <v>3083041</v>
      </c>
      <c r="C52" s="182">
        <v>2036746</v>
      </c>
      <c r="D52" s="182">
        <v>2094042</v>
      </c>
      <c r="E52" s="182">
        <v>2235161</v>
      </c>
      <c r="F52" s="182">
        <v>2191739</v>
      </c>
      <c r="G52" s="182">
        <v>2489816</v>
      </c>
      <c r="H52" s="182">
        <v>2261272</v>
      </c>
      <c r="I52" s="182">
        <v>2287540</v>
      </c>
      <c r="J52" s="182">
        <v>2223469</v>
      </c>
      <c r="K52" s="182">
        <v>2368420</v>
      </c>
      <c r="L52" s="182">
        <v>2489107</v>
      </c>
      <c r="M52" s="183">
        <v>3138187</v>
      </c>
      <c r="N52" s="184">
        <f t="shared" si="0"/>
        <v>28898540</v>
      </c>
      <c r="O52" s="189">
        <f t="shared" si="1"/>
        <v>2.3512044253480176E-3</v>
      </c>
      <c r="P52" s="86"/>
      <c r="Q52" s="193">
        <f t="shared" si="2"/>
        <v>1072115.405276099</v>
      </c>
    </row>
    <row r="53" spans="1:17" x14ac:dyDescent="0.25">
      <c r="A53" s="180" t="s">
        <v>50</v>
      </c>
      <c r="B53" s="181">
        <v>49964</v>
      </c>
      <c r="C53" s="182">
        <v>31301</v>
      </c>
      <c r="D53" s="182">
        <v>28834</v>
      </c>
      <c r="E53" s="182">
        <v>40057</v>
      </c>
      <c r="F53" s="182">
        <v>324044</v>
      </c>
      <c r="G53" s="182">
        <v>33947</v>
      </c>
      <c r="H53" s="182">
        <v>41780</v>
      </c>
      <c r="I53" s="182">
        <v>39815</v>
      </c>
      <c r="J53" s="182">
        <v>38002</v>
      </c>
      <c r="K53" s="182">
        <v>13959</v>
      </c>
      <c r="L53" s="182">
        <v>253581</v>
      </c>
      <c r="M53" s="183">
        <v>40207</v>
      </c>
      <c r="N53" s="184">
        <f t="shared" si="0"/>
        <v>935491</v>
      </c>
      <c r="O53" s="189">
        <f t="shared" si="1"/>
        <v>7.6112169648475056E-5</v>
      </c>
      <c r="P53" s="86"/>
      <c r="Q53" s="193">
        <f t="shared" si="2"/>
        <v>34706.054790212351</v>
      </c>
    </row>
    <row r="54" spans="1:17" ht="15.75" thickBot="1" x14ac:dyDescent="0.3">
      <c r="A54" s="180" t="s">
        <v>51</v>
      </c>
      <c r="B54" s="181">
        <v>21667</v>
      </c>
      <c r="C54" s="182">
        <v>236782</v>
      </c>
      <c r="D54" s="182">
        <v>67867</v>
      </c>
      <c r="E54" s="182">
        <v>74605</v>
      </c>
      <c r="F54" s="182">
        <v>83084</v>
      </c>
      <c r="G54" s="182">
        <v>82489</v>
      </c>
      <c r="H54" s="182">
        <v>77781</v>
      </c>
      <c r="I54" s="182">
        <v>80007</v>
      </c>
      <c r="J54" s="182">
        <v>81349</v>
      </c>
      <c r="K54" s="182">
        <v>87479</v>
      </c>
      <c r="L54" s="182">
        <v>85590</v>
      </c>
      <c r="M54" s="183">
        <v>83868</v>
      </c>
      <c r="N54" s="184">
        <f t="shared" si="0"/>
        <v>1062568</v>
      </c>
      <c r="O54" s="189">
        <f t="shared" si="1"/>
        <v>8.6451238845740741E-5</v>
      </c>
      <c r="P54" s="86"/>
      <c r="Q54" s="193">
        <f t="shared" si="2"/>
        <v>39420.521657959682</v>
      </c>
    </row>
    <row r="55" spans="1:17" ht="16.5" thickTop="1" thickBot="1" x14ac:dyDescent="0.3">
      <c r="A55" s="185" t="s">
        <v>52</v>
      </c>
      <c r="B55" s="186">
        <f>SUM(B4:B54)</f>
        <v>1368267835.0699997</v>
      </c>
      <c r="C55" s="187">
        <f t="shared" ref="C55:M55" si="3">SUM(C4:C54)</f>
        <v>865738152.7900002</v>
      </c>
      <c r="D55" s="187">
        <f t="shared" si="3"/>
        <v>912686387.38999987</v>
      </c>
      <c r="E55" s="187">
        <f t="shared" si="3"/>
        <v>1041830124.53</v>
      </c>
      <c r="F55" s="187">
        <f t="shared" si="3"/>
        <v>1021404011.5499998</v>
      </c>
      <c r="G55" s="187">
        <f t="shared" si="3"/>
        <v>1044569010.98</v>
      </c>
      <c r="H55" s="187">
        <f t="shared" si="3"/>
        <v>973403708.88999987</v>
      </c>
      <c r="I55" s="187">
        <f t="shared" si="3"/>
        <v>995105777.46000016</v>
      </c>
      <c r="J55" s="187">
        <f t="shared" si="3"/>
        <v>938825901.3599999</v>
      </c>
      <c r="K55" s="187">
        <f t="shared" si="3"/>
        <v>1039785875.4499999</v>
      </c>
      <c r="L55" s="187">
        <f t="shared" si="3"/>
        <v>1035201709.7799999</v>
      </c>
      <c r="M55" s="188">
        <f t="shared" si="3"/>
        <v>1054133192.51</v>
      </c>
      <c r="N55" s="186">
        <f>SUM(N4:N54)</f>
        <v>12290951687.76</v>
      </c>
      <c r="O55" s="190">
        <f t="shared" si="1"/>
        <v>1</v>
      </c>
      <c r="Q55" s="19">
        <f>SUM(Q4:Q54)</f>
        <v>455985618.99499989</v>
      </c>
    </row>
    <row r="56" spans="1:17" ht="15.75" thickTop="1" x14ac:dyDescent="0.25">
      <c r="A56" s="85" t="s">
        <v>109</v>
      </c>
      <c r="O56" s="87"/>
    </row>
    <row r="57" spans="1:17" x14ac:dyDescent="0.25">
      <c r="A57" s="85" t="s">
        <v>116</v>
      </c>
      <c r="Q57" s="192">
        <f>'ISN anual'!D4*0.5</f>
        <v>455985618.995</v>
      </c>
    </row>
  </sheetData>
  <mergeCells count="2">
    <mergeCell ref="A1:O1"/>
    <mergeCell ref="A2:O2"/>
  </mergeCells>
  <printOptions horizontalCentered="1"/>
  <pageMargins left="0.70866141732283472" right="0.70866141732283472" top="0.39370078740157483" bottom="0.39370078740157483" header="0.15748031496062992" footer="0.19685039370078741"/>
  <pageSetup scale="60" orientation="landscape" r:id="rId1"/>
  <headerFooter>
    <oddHeader>&amp;LANEXO III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AG85"/>
  <sheetViews>
    <sheetView showGridLines="0" zoomScaleNormal="100" workbookViewId="0">
      <selection activeCell="AC6" sqref="AC6"/>
    </sheetView>
  </sheetViews>
  <sheetFormatPr baseColWidth="10" defaultColWidth="9.7109375" defaultRowHeight="12.75" x14ac:dyDescent="0.2"/>
  <cols>
    <col min="1" max="1" width="3.7109375" style="24" customWidth="1"/>
    <col min="2" max="2" width="29" style="24" customWidth="1"/>
    <col min="3" max="7" width="16.42578125" style="24" customWidth="1"/>
    <col min="8" max="8" width="12" style="24" customWidth="1"/>
    <col min="9" max="9" width="13.140625" style="24" customWidth="1"/>
    <col min="10" max="10" width="11.5703125" style="36" customWidth="1"/>
    <col min="11" max="11" width="12.140625" style="24" customWidth="1"/>
    <col min="12" max="12" width="13.28515625" style="24" customWidth="1"/>
    <col min="13" max="13" width="11.42578125" style="36" customWidth="1"/>
    <col min="14" max="14" width="13.42578125" style="38" customWidth="1"/>
    <col min="15" max="20" width="13.140625" style="24" customWidth="1"/>
    <col min="21" max="21" width="13.140625" style="36" customWidth="1"/>
    <col min="22" max="23" width="13.140625" style="24" customWidth="1"/>
    <col min="24" max="25" width="13.140625" style="36" customWidth="1"/>
    <col min="26" max="26" width="13.140625" style="38" customWidth="1"/>
    <col min="27" max="27" width="2.28515625" style="24" customWidth="1"/>
    <col min="28" max="30" width="17.5703125" style="24" customWidth="1"/>
    <col min="31" max="31" width="17.85546875" style="24" customWidth="1"/>
    <col min="32" max="32" width="15.28515625" style="24" customWidth="1"/>
    <col min="33" max="33" width="19.7109375" style="24" customWidth="1"/>
    <col min="34" max="16384" width="9.7109375" style="24"/>
  </cols>
  <sheetData>
    <row r="1" spans="1:33" ht="18.75" thickBot="1" x14ac:dyDescent="0.3">
      <c r="C1" s="217" t="s">
        <v>210</v>
      </c>
      <c r="D1" s="217"/>
      <c r="E1" s="217"/>
      <c r="F1" s="217"/>
      <c r="G1" s="217"/>
      <c r="H1" s="218" t="s">
        <v>58</v>
      </c>
      <c r="I1" s="218"/>
      <c r="J1" s="218"/>
      <c r="K1" s="218"/>
      <c r="L1" s="218"/>
      <c r="M1" s="218"/>
      <c r="N1" s="218"/>
      <c r="O1" s="218" t="s">
        <v>73</v>
      </c>
      <c r="P1" s="218"/>
      <c r="Q1" s="218"/>
      <c r="R1" s="218"/>
      <c r="S1" s="218"/>
      <c r="T1" s="218"/>
      <c r="U1" s="218"/>
      <c r="V1" s="216" t="s">
        <v>73</v>
      </c>
      <c r="W1" s="216"/>
      <c r="X1" s="216"/>
      <c r="Y1" s="216"/>
      <c r="Z1" s="216"/>
      <c r="AB1" s="216" t="s">
        <v>108</v>
      </c>
      <c r="AC1" s="216"/>
      <c r="AD1" s="216"/>
      <c r="AE1" s="216"/>
      <c r="AF1" s="216"/>
    </row>
    <row r="2" spans="1:33" ht="64.5" thickBot="1" x14ac:dyDescent="0.25">
      <c r="B2" s="103" t="s">
        <v>0</v>
      </c>
      <c r="C2" s="124" t="s">
        <v>208</v>
      </c>
      <c r="D2" s="124" t="s">
        <v>209</v>
      </c>
      <c r="E2" s="106" t="s">
        <v>94</v>
      </c>
      <c r="F2" s="104" t="s">
        <v>95</v>
      </c>
      <c r="G2" s="105" t="s">
        <v>71</v>
      </c>
      <c r="H2" s="25" t="s">
        <v>124</v>
      </c>
      <c r="I2" s="106" t="s">
        <v>67</v>
      </c>
      <c r="J2" s="26">
        <v>0.85</v>
      </c>
      <c r="K2" s="25" t="s">
        <v>56</v>
      </c>
      <c r="L2" s="106" t="s">
        <v>68</v>
      </c>
      <c r="M2" s="26">
        <v>0.15</v>
      </c>
      <c r="N2" s="107" t="s">
        <v>69</v>
      </c>
      <c r="O2" s="25" t="s">
        <v>176</v>
      </c>
      <c r="P2" s="25" t="s">
        <v>177</v>
      </c>
      <c r="Q2" s="25" t="s">
        <v>231</v>
      </c>
      <c r="R2" s="124" t="s">
        <v>232</v>
      </c>
      <c r="S2" s="26" t="s">
        <v>178</v>
      </c>
      <c r="T2" s="26" t="s">
        <v>179</v>
      </c>
      <c r="U2" s="124" t="s">
        <v>180</v>
      </c>
      <c r="V2" s="25" t="s">
        <v>181</v>
      </c>
      <c r="W2" s="209" t="s">
        <v>182</v>
      </c>
      <c r="X2" s="26" t="s">
        <v>183</v>
      </c>
      <c r="Y2" s="124" t="s">
        <v>184</v>
      </c>
      <c r="Z2" s="147" t="s">
        <v>70</v>
      </c>
      <c r="AB2" s="108" t="s">
        <v>76</v>
      </c>
      <c r="AC2" s="108" t="s">
        <v>74</v>
      </c>
      <c r="AD2" s="108" t="s">
        <v>75</v>
      </c>
      <c r="AE2" s="108" t="s">
        <v>100</v>
      </c>
      <c r="AF2" s="108" t="s">
        <v>72</v>
      </c>
    </row>
    <row r="3" spans="1:33" s="27" customFormat="1" ht="22.5" x14ac:dyDescent="0.2">
      <c r="B3" s="28"/>
      <c r="C3" s="122" t="s">
        <v>114</v>
      </c>
      <c r="D3" s="109" t="s">
        <v>115</v>
      </c>
      <c r="E3" s="109" t="s">
        <v>53</v>
      </c>
      <c r="F3" s="109" t="s">
        <v>54</v>
      </c>
      <c r="G3" s="29" t="s">
        <v>63</v>
      </c>
      <c r="H3" s="28" t="s">
        <v>55</v>
      </c>
      <c r="I3" s="109" t="s">
        <v>62</v>
      </c>
      <c r="J3" s="110" t="s">
        <v>64</v>
      </c>
      <c r="K3" s="30" t="s">
        <v>57</v>
      </c>
      <c r="L3" s="109" t="s">
        <v>65</v>
      </c>
      <c r="M3" s="110" t="s">
        <v>66</v>
      </c>
      <c r="N3" s="31" t="s">
        <v>59</v>
      </c>
      <c r="O3" s="148" t="s">
        <v>211</v>
      </c>
      <c r="P3" s="148" t="s">
        <v>212</v>
      </c>
      <c r="Q3" s="148" t="s">
        <v>213</v>
      </c>
      <c r="R3" s="148" t="s">
        <v>214</v>
      </c>
      <c r="S3" s="149" t="s">
        <v>215</v>
      </c>
      <c r="T3" s="149" t="s">
        <v>185</v>
      </c>
      <c r="U3" s="148" t="s">
        <v>216</v>
      </c>
      <c r="V3" s="148" t="s">
        <v>217</v>
      </c>
      <c r="W3" s="148" t="s">
        <v>186</v>
      </c>
      <c r="X3" s="148" t="s">
        <v>218</v>
      </c>
      <c r="Y3" s="206" t="s">
        <v>219</v>
      </c>
      <c r="Z3" s="150" t="s">
        <v>220</v>
      </c>
      <c r="AB3" s="148">
        <f>+AE3*0.5</f>
        <v>227992809.4975</v>
      </c>
      <c r="AC3" s="148">
        <f>+AE3*0.25</f>
        <v>113996404.74875</v>
      </c>
      <c r="AD3" s="148">
        <f>+AE3*0.25</f>
        <v>113996404.74875</v>
      </c>
      <c r="AE3" s="148">
        <f>+'ISN anual'!D4*0.5</f>
        <v>455985618.995</v>
      </c>
      <c r="AG3" s="191"/>
    </row>
    <row r="4" spans="1:33" s="32" customFormat="1" ht="21.75" customHeight="1" thickBot="1" x14ac:dyDescent="0.25">
      <c r="B4" s="33"/>
      <c r="C4" s="123"/>
      <c r="D4" s="123"/>
      <c r="G4" s="111"/>
      <c r="H4" s="33"/>
      <c r="J4" s="34"/>
      <c r="M4" s="34"/>
      <c r="N4" s="112"/>
      <c r="O4" s="151"/>
      <c r="P4" s="151"/>
      <c r="Q4" s="151"/>
      <c r="R4" s="151"/>
      <c r="S4" s="152"/>
      <c r="T4" s="152"/>
      <c r="U4" s="151"/>
      <c r="V4" s="151"/>
      <c r="W4" s="151"/>
      <c r="X4" s="153"/>
      <c r="Y4" s="154"/>
      <c r="Z4" s="155"/>
      <c r="AB4" s="30" t="s">
        <v>77</v>
      </c>
      <c r="AC4" s="30" t="s">
        <v>78</v>
      </c>
      <c r="AD4" s="30" t="s">
        <v>61</v>
      </c>
      <c r="AE4" s="35" t="s">
        <v>79</v>
      </c>
      <c r="AF4" s="35" t="s">
        <v>60</v>
      </c>
    </row>
    <row r="5" spans="1:33" ht="13.5" thickTop="1" x14ac:dyDescent="0.2">
      <c r="A5" s="24" t="s">
        <v>125</v>
      </c>
      <c r="B5" s="23" t="s">
        <v>1</v>
      </c>
      <c r="C5" s="39">
        <v>626624</v>
      </c>
      <c r="D5" s="39">
        <v>200922.61</v>
      </c>
      <c r="E5" s="40">
        <f t="shared" ref="E5:E36" si="0">D5/C5</f>
        <v>0.32064301718414867</v>
      </c>
      <c r="F5" s="39">
        <f t="shared" ref="F5:F36" si="1">E5*D5</f>
        <v>64424.431890913998</v>
      </c>
      <c r="G5" s="113">
        <f>+F5/F$56</f>
        <v>3.4038473245059671E-5</v>
      </c>
      <c r="H5" s="114">
        <v>2974</v>
      </c>
      <c r="I5" s="43">
        <f t="shared" ref="I5:I55" si="2">+H5/$H$56</f>
        <v>5.141377508841821E-4</v>
      </c>
      <c r="J5" s="43">
        <f>+I5*J$2</f>
        <v>4.3701708825155477E-4</v>
      </c>
      <c r="K5" s="142">
        <v>46.9</v>
      </c>
      <c r="L5" s="93">
        <f t="shared" ref="L5:L56" si="3">+K5/$K$56</f>
        <v>7.3102605507790314E-4</v>
      </c>
      <c r="M5" s="93">
        <f>+L5*M$2</f>
        <v>1.0965390826168547E-4</v>
      </c>
      <c r="N5" s="94">
        <f>+M5+J5</f>
        <v>5.4667099651324028E-4</v>
      </c>
      <c r="O5" s="156">
        <v>296</v>
      </c>
      <c r="P5" s="157">
        <v>291</v>
      </c>
      <c r="Q5" s="158">
        <v>1.7570912812999999</v>
      </c>
      <c r="R5" s="159">
        <f>+P5/P$56</f>
        <v>2.7055597858981759E-4</v>
      </c>
      <c r="S5" s="160">
        <f t="shared" ref="S5:S55" si="4">+Q5*R5</f>
        <v>4.7539155108375792E-4</v>
      </c>
      <c r="T5" s="160">
        <f>+S5/S$56</f>
        <v>2.4656536212427173E-4</v>
      </c>
      <c r="U5" s="157">
        <f t="shared" ref="U5:U36" si="5">+AC$5*0.85*T5</f>
        <v>13.060751898203531</v>
      </c>
      <c r="V5" s="159">
        <f t="shared" ref="V5:V55" si="6">+O5/P5</f>
        <v>1.0171821305841924</v>
      </c>
      <c r="W5" s="159">
        <f>+V5/V$56</f>
        <v>1.351657209931304E-2</v>
      </c>
      <c r="X5" s="157">
        <f t="shared" ref="X5:X36" si="7">AC$5*0.15*W5</f>
        <v>126.34993189613832</v>
      </c>
      <c r="Y5" s="161">
        <f t="shared" ref="Y5:Y55" si="8">+X5+U5</f>
        <v>139.41068379434185</v>
      </c>
      <c r="Z5" s="162">
        <f>+Y5/Y$56</f>
        <v>2.2370663727025869E-3</v>
      </c>
      <c r="AB5" s="46">
        <f t="shared" ref="AB5:AB36" si="9">G5*AB$3</f>
        <v>7760.52714614664</v>
      </c>
      <c r="AC5" s="47">
        <f t="shared" ref="AC5:AC36" si="10">N5*AC$3</f>
        <v>62318.528182925838</v>
      </c>
      <c r="AD5" s="47">
        <f t="shared" ref="AD5:AD36" si="11">Z5*AD$3</f>
        <v>255017.5236724221</v>
      </c>
      <c r="AE5" s="47">
        <f>SUM(AB5:AD5)</f>
        <v>325096.57900149457</v>
      </c>
      <c r="AF5" s="113">
        <f>+AE5/AE$56</f>
        <v>7.1295357892648661E-4</v>
      </c>
    </row>
    <row r="6" spans="1:33" x14ac:dyDescent="0.2">
      <c r="A6" s="24" t="s">
        <v>126</v>
      </c>
      <c r="B6" s="21" t="s">
        <v>2</v>
      </c>
      <c r="C6" s="41">
        <v>2597546</v>
      </c>
      <c r="D6" s="41">
        <v>996274</v>
      </c>
      <c r="E6" s="42">
        <f t="shared" si="0"/>
        <v>0.38354431451839543</v>
      </c>
      <c r="F6" s="41">
        <f t="shared" si="1"/>
        <v>382115.22840249987</v>
      </c>
      <c r="G6" s="115">
        <f t="shared" ref="G6:G55" si="12">+F6/F$56</f>
        <v>2.0188954092030924E-4</v>
      </c>
      <c r="H6" s="116">
        <v>3382</v>
      </c>
      <c r="I6" s="44">
        <f t="shared" si="2"/>
        <v>5.8467177992276519E-4</v>
      </c>
      <c r="J6" s="44">
        <f t="shared" ref="J6:J55" si="13">+I6*J$2</f>
        <v>4.9697101293435045E-4</v>
      </c>
      <c r="K6" s="143">
        <v>980.9</v>
      </c>
      <c r="L6" s="95">
        <f t="shared" si="3"/>
        <v>1.528919951867623E-2</v>
      </c>
      <c r="M6" s="95">
        <f t="shared" ref="M6:M55" si="14">+L6*M$2</f>
        <v>2.2933799278014345E-3</v>
      </c>
      <c r="N6" s="96">
        <f t="shared" ref="N6:N55" si="15">+M6+J6</f>
        <v>2.7903509407357849E-3</v>
      </c>
      <c r="O6" s="163">
        <v>250</v>
      </c>
      <c r="P6" s="164">
        <v>278</v>
      </c>
      <c r="Q6" s="165">
        <v>1.7189329948000001</v>
      </c>
      <c r="R6" s="166">
        <f t="shared" ref="R6:R55" si="16">+P6/P$56</f>
        <v>2.5846928538821062E-4</v>
      </c>
      <c r="S6" s="167">
        <f t="shared" si="4"/>
        <v>4.4429138279617278E-4</v>
      </c>
      <c r="T6" s="167">
        <f t="shared" ref="T6:T55" si="17">+S6/S$56</f>
        <v>2.3043502863712235E-4</v>
      </c>
      <c r="U6" s="164">
        <f t="shared" si="5"/>
        <v>12.206316052487457</v>
      </c>
      <c r="V6" s="166">
        <f t="shared" si="6"/>
        <v>0.89928057553956831</v>
      </c>
      <c r="W6" s="166">
        <f t="shared" ref="W6:W55" si="18">+V6/V$56</f>
        <v>1.1949866568941082E-2</v>
      </c>
      <c r="X6" s="164">
        <f t="shared" si="7"/>
        <v>111.70471448381372</v>
      </c>
      <c r="Y6" s="168">
        <f t="shared" si="8"/>
        <v>123.91103053630117</v>
      </c>
      <c r="Z6" s="169">
        <f t="shared" ref="Z6:Z55" si="19">+Y6/Y$56</f>
        <v>1.9883497596827164E-3</v>
      </c>
      <c r="AB6" s="48">
        <f t="shared" si="9"/>
        <v>46029.363642581797</v>
      </c>
      <c r="AC6" s="22">
        <f t="shared" si="10"/>
        <v>318089.97523117188</v>
      </c>
      <c r="AD6" s="22">
        <f t="shared" si="11"/>
        <v>226664.72398687073</v>
      </c>
      <c r="AE6" s="22">
        <f t="shared" ref="AE6:AE55" si="20">SUM(AB6:AD6)</f>
        <v>590784.0628606244</v>
      </c>
      <c r="AF6" s="115">
        <f t="shared" ref="AF6:AF55" si="21">+AE6/AE$56</f>
        <v>1.2956199455647801E-3</v>
      </c>
    </row>
    <row r="7" spans="1:33" x14ac:dyDescent="0.2">
      <c r="A7" s="24" t="s">
        <v>127</v>
      </c>
      <c r="B7" s="21" t="s">
        <v>3</v>
      </c>
      <c r="C7" s="41">
        <v>1129316</v>
      </c>
      <c r="D7" s="41">
        <v>288767</v>
      </c>
      <c r="E7" s="42">
        <f t="shared" si="0"/>
        <v>0.25570079587998401</v>
      </c>
      <c r="F7" s="41">
        <f t="shared" si="1"/>
        <v>73837.951723875347</v>
      </c>
      <c r="G7" s="115">
        <f t="shared" si="12"/>
        <v>3.9012080827950654E-5</v>
      </c>
      <c r="H7" s="116">
        <v>1407</v>
      </c>
      <c r="I7" s="44">
        <f t="shared" si="2"/>
        <v>2.4323867366981983E-4</v>
      </c>
      <c r="J7" s="44">
        <f t="shared" si="13"/>
        <v>2.0675287261934686E-4</v>
      </c>
      <c r="K7" s="143">
        <v>694.5</v>
      </c>
      <c r="L7" s="95">
        <f t="shared" si="3"/>
        <v>1.0825108640759142E-2</v>
      </c>
      <c r="M7" s="95">
        <f t="shared" si="14"/>
        <v>1.6237662961138713E-3</v>
      </c>
      <c r="N7" s="96">
        <f t="shared" si="15"/>
        <v>1.8305191687332182E-3</v>
      </c>
      <c r="O7" s="163">
        <v>366</v>
      </c>
      <c r="P7" s="164">
        <v>167</v>
      </c>
      <c r="Q7" s="165">
        <v>1.7050555638</v>
      </c>
      <c r="R7" s="166">
        <f t="shared" si="16"/>
        <v>1.5526752035910496E-4</v>
      </c>
      <c r="S7" s="167">
        <f t="shared" si="4"/>
        <v>2.6473974946572169E-4</v>
      </c>
      <c r="T7" s="167">
        <f t="shared" si="17"/>
        <v>1.3730923918798022E-4</v>
      </c>
      <c r="U7" s="164">
        <f t="shared" si="5"/>
        <v>7.273373238295413</v>
      </c>
      <c r="V7" s="166">
        <f t="shared" si="6"/>
        <v>2.191616766467066</v>
      </c>
      <c r="W7" s="166">
        <f t="shared" si="18"/>
        <v>2.9122755057643529E-2</v>
      </c>
      <c r="X7" s="164">
        <f t="shared" si="7"/>
        <v>272.23308477363065</v>
      </c>
      <c r="Y7" s="168">
        <f t="shared" si="8"/>
        <v>279.50645801192604</v>
      </c>
      <c r="Z7" s="169">
        <f t="shared" si="19"/>
        <v>4.4851261119563121E-3</v>
      </c>
      <c r="AB7" s="48">
        <f t="shared" si="9"/>
        <v>8894.4739123080253</v>
      </c>
      <c r="AC7" s="22">
        <f t="shared" si="10"/>
        <v>208672.60405925734</v>
      </c>
      <c r="AD7" s="22">
        <f t="shared" si="11"/>
        <v>511288.25160775916</v>
      </c>
      <c r="AE7" s="22">
        <f t="shared" si="20"/>
        <v>728855.32957932446</v>
      </c>
      <c r="AF7" s="115">
        <f t="shared" si="21"/>
        <v>1.5984173605863581E-3</v>
      </c>
    </row>
    <row r="8" spans="1:33" ht="13.5" customHeight="1" x14ac:dyDescent="0.2">
      <c r="A8" s="24" t="s">
        <v>128</v>
      </c>
      <c r="B8" s="21" t="s">
        <v>4</v>
      </c>
      <c r="C8" s="41">
        <v>54890194.010000005</v>
      </c>
      <c r="D8" s="41">
        <v>25832482</v>
      </c>
      <c r="E8" s="42">
        <f t="shared" si="0"/>
        <v>0.47062107296056899</v>
      </c>
      <c r="F8" s="41">
        <f t="shared" si="1"/>
        <v>12157310.396074586</v>
      </c>
      <c r="G8" s="115">
        <f t="shared" si="12"/>
        <v>6.4232818591145784E-3</v>
      </c>
      <c r="H8" s="116">
        <v>35289</v>
      </c>
      <c r="I8" s="44">
        <f t="shared" si="2"/>
        <v>6.1006748792709828E-3</v>
      </c>
      <c r="J8" s="44">
        <f t="shared" si="13"/>
        <v>5.1855736473803348E-3</v>
      </c>
      <c r="K8" s="143">
        <v>190.5</v>
      </c>
      <c r="L8" s="95">
        <f t="shared" si="3"/>
        <v>2.9693062578324213E-3</v>
      </c>
      <c r="M8" s="95">
        <f t="shared" si="14"/>
        <v>4.4539593867486317E-4</v>
      </c>
      <c r="N8" s="96">
        <f t="shared" si="15"/>
        <v>5.6309695860551979E-3</v>
      </c>
      <c r="O8" s="163">
        <v>6372</v>
      </c>
      <c r="P8" s="164">
        <v>6876</v>
      </c>
      <c r="Q8" s="165">
        <v>1.5964581414000001</v>
      </c>
      <c r="R8" s="166">
        <f t="shared" si="16"/>
        <v>6.3929309580191959E-3</v>
      </c>
      <c r="S8" s="167">
        <f t="shared" si="4"/>
        <v>1.0206046675337848E-2</v>
      </c>
      <c r="T8" s="167">
        <f t="shared" si="17"/>
        <v>5.2934419819306551E-3</v>
      </c>
      <c r="U8" s="164">
        <f t="shared" si="5"/>
        <v>280.39758633528407</v>
      </c>
      <c r="V8" s="166">
        <f t="shared" si="6"/>
        <v>0.92670157068062831</v>
      </c>
      <c r="W8" s="166">
        <f t="shared" si="18"/>
        <v>1.2314243652174133E-2</v>
      </c>
      <c r="X8" s="164">
        <f t="shared" si="7"/>
        <v>115.1108310134144</v>
      </c>
      <c r="Y8" s="168">
        <f t="shared" si="8"/>
        <v>395.50841734869846</v>
      </c>
      <c r="Z8" s="169">
        <f t="shared" si="19"/>
        <v>6.3465622324671766E-3</v>
      </c>
      <c r="AB8" s="48">
        <f t="shared" si="9"/>
        <v>1464462.0772538576</v>
      </c>
      <c r="AC8" s="22">
        <f t="shared" si="10"/>
        <v>641910.28805984964</v>
      </c>
      <c r="AD8" s="22">
        <f t="shared" si="11"/>
        <v>723485.27701545868</v>
      </c>
      <c r="AE8" s="22">
        <f t="shared" si="20"/>
        <v>2829857.6423291662</v>
      </c>
      <c r="AF8" s="115">
        <f t="shared" si="21"/>
        <v>6.2060238841878841E-3</v>
      </c>
    </row>
    <row r="9" spans="1:33" x14ac:dyDescent="0.2">
      <c r="A9" s="24" t="s">
        <v>129</v>
      </c>
      <c r="B9" s="21" t="s">
        <v>5</v>
      </c>
      <c r="C9" s="41">
        <v>10678636</v>
      </c>
      <c r="D9" s="41">
        <v>1947895</v>
      </c>
      <c r="E9" s="42">
        <f t="shared" si="0"/>
        <v>0.1824104689025827</v>
      </c>
      <c r="F9" s="41">
        <f t="shared" si="1"/>
        <v>355316.44032299629</v>
      </c>
      <c r="G9" s="115">
        <f t="shared" si="12"/>
        <v>1.8773047417698486E-4</v>
      </c>
      <c r="H9" s="116">
        <v>18030</v>
      </c>
      <c r="I9" s="44">
        <f t="shared" si="2"/>
        <v>3.1169817244256232E-3</v>
      </c>
      <c r="J9" s="44">
        <f t="shared" si="13"/>
        <v>2.6494344657617798E-3</v>
      </c>
      <c r="K9" s="143">
        <v>4539.2</v>
      </c>
      <c r="L9" s="95">
        <f t="shared" si="3"/>
        <v>7.0752099556708276E-2</v>
      </c>
      <c r="M9" s="95">
        <f t="shared" si="14"/>
        <v>1.0612814933506241E-2</v>
      </c>
      <c r="N9" s="96">
        <f t="shared" si="15"/>
        <v>1.3262249399268022E-2</v>
      </c>
      <c r="O9" s="163">
        <v>7349</v>
      </c>
      <c r="P9" s="164">
        <v>5491</v>
      </c>
      <c r="Q9" s="165">
        <v>1.7933312159000001</v>
      </c>
      <c r="R9" s="166">
        <f t="shared" si="16"/>
        <v>5.1052332592326066E-3</v>
      </c>
      <c r="S9" s="167">
        <f t="shared" si="4"/>
        <v>9.1553741682327307E-3</v>
      </c>
      <c r="T9" s="167">
        <f t="shared" si="17"/>
        <v>4.7485028752136602E-3</v>
      </c>
      <c r="U9" s="164">
        <f t="shared" si="5"/>
        <v>251.53175371735082</v>
      </c>
      <c r="V9" s="166">
        <f t="shared" si="6"/>
        <v>1.3383718812602441</v>
      </c>
      <c r="W9" s="166">
        <f t="shared" si="18"/>
        <v>1.7784622325559021E-2</v>
      </c>
      <c r="X9" s="164">
        <f t="shared" si="7"/>
        <v>166.24672314270629</v>
      </c>
      <c r="Y9" s="168">
        <f t="shared" si="8"/>
        <v>417.77847686005714</v>
      </c>
      <c r="Z9" s="169">
        <f t="shared" si="19"/>
        <v>6.7039207927654648E-3</v>
      </c>
      <c r="AB9" s="48">
        <f t="shared" si="9"/>
        <v>42801.198235908654</v>
      </c>
      <c r="AC9" s="22">
        <f t="shared" si="10"/>
        <v>1511848.750397824</v>
      </c>
      <c r="AD9" s="22">
        <f t="shared" si="11"/>
        <v>764222.8680956529</v>
      </c>
      <c r="AE9" s="22">
        <f t="shared" si="20"/>
        <v>2318872.8167293854</v>
      </c>
      <c r="AF9" s="115">
        <f t="shared" si="21"/>
        <v>5.0854077850968644E-3</v>
      </c>
    </row>
    <row r="10" spans="1:33" x14ac:dyDescent="0.2">
      <c r="A10" s="24" t="s">
        <v>130</v>
      </c>
      <c r="B10" s="21" t="s">
        <v>6</v>
      </c>
      <c r="C10" s="41">
        <v>683317463.73000002</v>
      </c>
      <c r="D10" s="41">
        <v>336540527.27999997</v>
      </c>
      <c r="E10" s="42">
        <f t="shared" si="0"/>
        <v>0.49250977055809247</v>
      </c>
      <c r="F10" s="41">
        <f t="shared" si="1"/>
        <v>165749497.87417224</v>
      </c>
      <c r="G10" s="115">
        <f t="shared" si="12"/>
        <v>8.7573296080050933E-2</v>
      </c>
      <c r="H10" s="116">
        <v>656464</v>
      </c>
      <c r="I10" s="44">
        <f t="shared" si="2"/>
        <v>0.11348786970290306</v>
      </c>
      <c r="J10" s="44">
        <f t="shared" si="13"/>
        <v>9.6464689247467594E-2</v>
      </c>
      <c r="K10" s="143">
        <v>224</v>
      </c>
      <c r="L10" s="95">
        <f t="shared" si="3"/>
        <v>3.4914677257452094E-3</v>
      </c>
      <c r="M10" s="95">
        <f t="shared" si="14"/>
        <v>5.2372015886178135E-4</v>
      </c>
      <c r="N10" s="96">
        <f t="shared" si="15"/>
        <v>9.6988409406329371E-2</v>
      </c>
      <c r="O10" s="163">
        <v>77936</v>
      </c>
      <c r="P10" s="164">
        <v>87455</v>
      </c>
      <c r="Q10" s="165">
        <v>1.8323297204</v>
      </c>
      <c r="R10" s="166">
        <f t="shared" si="16"/>
        <v>8.1310904149733673E-2</v>
      </c>
      <c r="S10" s="167">
        <f t="shared" si="4"/>
        <v>0.14898838626615271</v>
      </c>
      <c r="T10" s="167">
        <f t="shared" si="17"/>
        <v>7.7273934146028844E-2</v>
      </c>
      <c r="U10" s="164">
        <f t="shared" si="5"/>
        <v>4093.2581664521258</v>
      </c>
      <c r="V10" s="166">
        <f t="shared" si="6"/>
        <v>0.89115545137499286</v>
      </c>
      <c r="W10" s="166">
        <f t="shared" si="18"/>
        <v>1.1841897874560577E-2</v>
      </c>
      <c r="X10" s="164">
        <f t="shared" si="7"/>
        <v>110.69544696526994</v>
      </c>
      <c r="Y10" s="168">
        <f t="shared" si="8"/>
        <v>4203.9536134173959</v>
      </c>
      <c r="Z10" s="169">
        <f t="shared" si="19"/>
        <v>6.745912870530861E-2</v>
      </c>
      <c r="AB10" s="48">
        <f t="shared" si="9"/>
        <v>19966081.810247216</v>
      </c>
      <c r="AC10" s="22">
        <f t="shared" si="10"/>
        <v>11056329.974621395</v>
      </c>
      <c r="AD10" s="22">
        <f t="shared" si="11"/>
        <v>7690098.1398883797</v>
      </c>
      <c r="AE10" s="22">
        <f t="shared" si="20"/>
        <v>38712509.924756989</v>
      </c>
      <c r="AF10" s="115">
        <f t="shared" si="21"/>
        <v>8.4898532567934962E-2</v>
      </c>
    </row>
    <row r="11" spans="1:33" x14ac:dyDescent="0.2">
      <c r="A11" s="24" t="s">
        <v>131</v>
      </c>
      <c r="B11" s="21" t="s">
        <v>7</v>
      </c>
      <c r="C11" s="41">
        <v>1836204</v>
      </c>
      <c r="D11" s="41">
        <v>792296.3</v>
      </c>
      <c r="E11" s="42">
        <f t="shared" si="0"/>
        <v>0.43148598957414319</v>
      </c>
      <c r="F11" s="41">
        <f t="shared" si="1"/>
        <v>341864.75304143224</v>
      </c>
      <c r="G11" s="115">
        <f t="shared" si="12"/>
        <v>1.8062331181333812E-4</v>
      </c>
      <c r="H11" s="116">
        <v>14992</v>
      </c>
      <c r="I11" s="44">
        <f t="shared" si="2"/>
        <v>2.5917798121236242E-3</v>
      </c>
      <c r="J11" s="44">
        <f t="shared" si="13"/>
        <v>2.2030128403050806E-3</v>
      </c>
      <c r="K11" s="143">
        <v>2688.6</v>
      </c>
      <c r="L11" s="95">
        <f t="shared" si="3"/>
        <v>4.1906964854636471E-2</v>
      </c>
      <c r="M11" s="95">
        <f t="shared" si="14"/>
        <v>6.2860447281954702E-3</v>
      </c>
      <c r="N11" s="96">
        <f t="shared" si="15"/>
        <v>8.48905756850055E-3</v>
      </c>
      <c r="O11" s="163">
        <v>10274</v>
      </c>
      <c r="P11" s="164">
        <v>7471</v>
      </c>
      <c r="Q11" s="165">
        <v>2.3084826450000002</v>
      </c>
      <c r="R11" s="166">
        <f t="shared" si="16"/>
        <v>6.9461296084004373E-3</v>
      </c>
      <c r="S11" s="167">
        <f t="shared" si="4"/>
        <v>1.6035019650913057E-2</v>
      </c>
      <c r="T11" s="167">
        <f t="shared" si="17"/>
        <v>8.3166821494490614E-3</v>
      </c>
      <c r="U11" s="164">
        <f t="shared" si="5"/>
        <v>440.54088228104592</v>
      </c>
      <c r="V11" s="166">
        <f t="shared" si="6"/>
        <v>1.375184044973899</v>
      </c>
      <c r="W11" s="166">
        <f t="shared" si="18"/>
        <v>1.8273791619834338E-2</v>
      </c>
      <c r="X11" s="164">
        <f t="shared" si="7"/>
        <v>170.81936971043402</v>
      </c>
      <c r="Y11" s="168">
        <f t="shared" si="8"/>
        <v>611.36025199147991</v>
      </c>
      <c r="Z11" s="169">
        <f t="shared" si="19"/>
        <v>9.8102485700068513E-3</v>
      </c>
      <c r="AB11" s="48">
        <f t="shared" si="9"/>
        <v>41180.81632106594</v>
      </c>
      <c r="AC11" s="22">
        <f t="shared" si="10"/>
        <v>967722.04251422826</v>
      </c>
      <c r="AD11" s="22">
        <f t="shared" si="11"/>
        <v>1118333.066672347</v>
      </c>
      <c r="AE11" s="22">
        <f t="shared" si="20"/>
        <v>2127235.9255076414</v>
      </c>
      <c r="AF11" s="115">
        <f t="shared" si="21"/>
        <v>4.6651381905335205E-3</v>
      </c>
    </row>
    <row r="12" spans="1:33" x14ac:dyDescent="0.2">
      <c r="A12" s="24" t="s">
        <v>132</v>
      </c>
      <c r="B12" s="21" t="s">
        <v>8</v>
      </c>
      <c r="C12" s="41">
        <v>2185720</v>
      </c>
      <c r="D12" s="41">
        <v>960189</v>
      </c>
      <c r="E12" s="42">
        <f t="shared" si="0"/>
        <v>0.43930100836337682</v>
      </c>
      <c r="F12" s="41">
        <f t="shared" si="1"/>
        <v>421811.99591942242</v>
      </c>
      <c r="G12" s="115">
        <f t="shared" si="12"/>
        <v>2.2286321999485749E-4</v>
      </c>
      <c r="H12" s="116">
        <v>3661</v>
      </c>
      <c r="I12" s="44">
        <f t="shared" si="2"/>
        <v>6.329046086035611E-4</v>
      </c>
      <c r="J12" s="44">
        <f t="shared" si="13"/>
        <v>5.3796891731302697E-4</v>
      </c>
      <c r="K12" s="143">
        <v>466.7</v>
      </c>
      <c r="L12" s="95">
        <f t="shared" si="3"/>
        <v>7.2744106589521839E-3</v>
      </c>
      <c r="M12" s="95">
        <f t="shared" si="14"/>
        <v>1.0911615988428275E-3</v>
      </c>
      <c r="N12" s="96">
        <f t="shared" si="15"/>
        <v>1.6291305161558545E-3</v>
      </c>
      <c r="O12" s="163">
        <v>1472</v>
      </c>
      <c r="P12" s="164">
        <v>1100</v>
      </c>
      <c r="Q12" s="165">
        <v>1.4822637890000001</v>
      </c>
      <c r="R12" s="166">
        <f t="shared" si="16"/>
        <v>1.0227201939821285E-3</v>
      </c>
      <c r="S12" s="167">
        <f t="shared" si="4"/>
        <v>1.515941109818765E-3</v>
      </c>
      <c r="T12" s="167">
        <f t="shared" si="17"/>
        <v>7.8625412641311154E-4</v>
      </c>
      <c r="U12" s="164">
        <f t="shared" si="5"/>
        <v>41.648469945444639</v>
      </c>
      <c r="V12" s="166">
        <f t="shared" si="6"/>
        <v>1.3381818181818181</v>
      </c>
      <c r="W12" s="166">
        <f t="shared" si="18"/>
        <v>1.7782096719548338E-2</v>
      </c>
      <c r="X12" s="164">
        <f t="shared" si="7"/>
        <v>166.22311433530294</v>
      </c>
      <c r="Y12" s="168">
        <f t="shared" si="8"/>
        <v>207.87158428074758</v>
      </c>
      <c r="Z12" s="169">
        <f t="shared" si="19"/>
        <v>3.3356305153833957E-3</v>
      </c>
      <c r="AB12" s="48">
        <f t="shared" si="9"/>
        <v>50811.211660286979</v>
      </c>
      <c r="AC12" s="22">
        <f t="shared" si="10"/>
        <v>185715.0217082428</v>
      </c>
      <c r="AD12" s="22">
        <f t="shared" si="11"/>
        <v>380249.88632392714</v>
      </c>
      <c r="AE12" s="22">
        <f t="shared" si="20"/>
        <v>616776.11969245691</v>
      </c>
      <c r="AF12" s="115">
        <f t="shared" si="21"/>
        <v>1.3526218678822414E-3</v>
      </c>
    </row>
    <row r="13" spans="1:33" x14ac:dyDescent="0.2">
      <c r="A13" s="24" t="s">
        <v>133</v>
      </c>
      <c r="B13" s="21" t="s">
        <v>9</v>
      </c>
      <c r="C13" s="41">
        <v>110141115</v>
      </c>
      <c r="D13" s="41">
        <v>36285132.439999998</v>
      </c>
      <c r="E13" s="42">
        <f t="shared" si="0"/>
        <v>0.32944221093094977</v>
      </c>
      <c r="F13" s="41">
        <f t="shared" si="1"/>
        <v>11953854.254955927</v>
      </c>
      <c r="G13" s="115">
        <f t="shared" si="12"/>
        <v>6.3157863607027831E-3</v>
      </c>
      <c r="H13" s="116">
        <v>122337</v>
      </c>
      <c r="I13" s="44">
        <f t="shared" si="2"/>
        <v>2.1149317427679282E-2</v>
      </c>
      <c r="J13" s="44">
        <f t="shared" si="13"/>
        <v>1.7976919813527389E-2</v>
      </c>
      <c r="K13" s="143">
        <v>1140.9000000000001</v>
      </c>
      <c r="L13" s="95">
        <f t="shared" si="3"/>
        <v>1.7783105037065667E-2</v>
      </c>
      <c r="M13" s="95">
        <f t="shared" si="14"/>
        <v>2.6674657555598499E-3</v>
      </c>
      <c r="N13" s="96">
        <f t="shared" si="15"/>
        <v>2.0644385569087237E-2</v>
      </c>
      <c r="O13" s="163">
        <v>26523</v>
      </c>
      <c r="P13" s="164">
        <v>24758</v>
      </c>
      <c r="Q13" s="165">
        <v>1.8739893594999999</v>
      </c>
      <c r="R13" s="166">
        <f t="shared" si="16"/>
        <v>2.3018642329645032E-2</v>
      </c>
      <c r="S13" s="167">
        <f t="shared" si="4"/>
        <v>4.3136690795891081E-2</v>
      </c>
      <c r="T13" s="167">
        <f t="shared" si="17"/>
        <v>2.2373165367967789E-2</v>
      </c>
      <c r="U13" s="164">
        <f t="shared" si="5"/>
        <v>1185.1233260462168</v>
      </c>
      <c r="V13" s="166">
        <f t="shared" si="6"/>
        <v>1.0712900880523468</v>
      </c>
      <c r="W13" s="166">
        <f t="shared" si="18"/>
        <v>1.4235572253046412E-2</v>
      </c>
      <c r="X13" s="164">
        <f t="shared" si="7"/>
        <v>133.07098659773249</v>
      </c>
      <c r="Y13" s="168">
        <f t="shared" si="8"/>
        <v>1318.1943126439492</v>
      </c>
      <c r="Z13" s="169">
        <f t="shared" si="19"/>
        <v>2.1152526400729579E-2</v>
      </c>
      <c r="AB13" s="48">
        <f t="shared" si="9"/>
        <v>1439953.8765626184</v>
      </c>
      <c r="AC13" s="22">
        <f t="shared" si="10"/>
        <v>2353385.7331229225</v>
      </c>
      <c r="AD13" s="22">
        <f t="shared" si="11"/>
        <v>2411311.961036189</v>
      </c>
      <c r="AE13" s="22">
        <f t="shared" si="20"/>
        <v>6204651.5707217306</v>
      </c>
      <c r="AF13" s="115">
        <f t="shared" si="21"/>
        <v>1.3607121172805599E-2</v>
      </c>
    </row>
    <row r="14" spans="1:33" x14ac:dyDescent="0.2">
      <c r="A14" s="24" t="s">
        <v>134</v>
      </c>
      <c r="B14" s="21" t="s">
        <v>10</v>
      </c>
      <c r="C14" s="41">
        <v>32779189</v>
      </c>
      <c r="D14" s="41">
        <v>5537234.6299999999</v>
      </c>
      <c r="E14" s="42">
        <f t="shared" si="0"/>
        <v>0.1689253089818665</v>
      </c>
      <c r="F14" s="41">
        <f t="shared" si="1"/>
        <v>935379.07077784126</v>
      </c>
      <c r="G14" s="115">
        <f t="shared" si="12"/>
        <v>4.9420498621658272E-4</v>
      </c>
      <c r="H14" s="116">
        <v>104478</v>
      </c>
      <c r="I14" s="44">
        <f t="shared" si="2"/>
        <v>1.8061897759541888E-2</v>
      </c>
      <c r="J14" s="44">
        <f t="shared" si="13"/>
        <v>1.5352613095610604E-2</v>
      </c>
      <c r="K14" s="143">
        <v>104.3</v>
      </c>
      <c r="L14" s="95">
        <f t="shared" si="3"/>
        <v>1.6257146598001131E-3</v>
      </c>
      <c r="M14" s="95">
        <f t="shared" si="14"/>
        <v>2.4385719897001694E-4</v>
      </c>
      <c r="N14" s="96">
        <f t="shared" si="15"/>
        <v>1.5596470294580621E-2</v>
      </c>
      <c r="O14" s="163">
        <v>8234</v>
      </c>
      <c r="P14" s="164">
        <v>27842</v>
      </c>
      <c r="Q14" s="165">
        <v>1.8343045897000001</v>
      </c>
      <c r="R14" s="166">
        <f t="shared" si="16"/>
        <v>2.5885977855318563E-2</v>
      </c>
      <c r="S14" s="167">
        <f t="shared" si="4"/>
        <v>4.7482767988883408E-2</v>
      </c>
      <c r="T14" s="167">
        <f t="shared" si="17"/>
        <v>2.4627290613709465E-2</v>
      </c>
      <c r="U14" s="164">
        <f t="shared" si="5"/>
        <v>1304.5260285526244</v>
      </c>
      <c r="V14" s="166">
        <f t="shared" si="6"/>
        <v>0.29574024854536313</v>
      </c>
      <c r="W14" s="166">
        <f t="shared" si="18"/>
        <v>3.9298708382110078E-3</v>
      </c>
      <c r="X14" s="164">
        <f t="shared" si="7"/>
        <v>36.73556498794666</v>
      </c>
      <c r="Y14" s="168">
        <f t="shared" si="8"/>
        <v>1341.2615935405711</v>
      </c>
      <c r="Z14" s="169">
        <f t="shared" si="19"/>
        <v>2.1522677647384695E-2</v>
      </c>
      <c r="AB14" s="48">
        <f t="shared" si="9"/>
        <v>112675.18327519196</v>
      </c>
      <c r="AC14" s="22">
        <f t="shared" si="10"/>
        <v>1777941.5403528686</v>
      </c>
      <c r="AD14" s="22">
        <f t="shared" si="11"/>
        <v>2453507.8723681401</v>
      </c>
      <c r="AE14" s="22">
        <f t="shared" si="20"/>
        <v>4344124.595996201</v>
      </c>
      <c r="AF14" s="115">
        <f t="shared" si="21"/>
        <v>9.5268894785996219E-3</v>
      </c>
    </row>
    <row r="15" spans="1:33" x14ac:dyDescent="0.2">
      <c r="A15" s="24" t="s">
        <v>135</v>
      </c>
      <c r="B15" s="21" t="s">
        <v>11</v>
      </c>
      <c r="C15" s="41">
        <v>2853628</v>
      </c>
      <c r="D15" s="41">
        <v>1064298</v>
      </c>
      <c r="E15" s="42">
        <f t="shared" si="0"/>
        <v>0.37296311922927583</v>
      </c>
      <c r="F15" s="41">
        <f t="shared" si="1"/>
        <v>396943.9018694798</v>
      </c>
      <c r="G15" s="115">
        <f t="shared" si="12"/>
        <v>2.0972423018726587E-4</v>
      </c>
      <c r="H15" s="116">
        <v>7340</v>
      </c>
      <c r="I15" s="44">
        <f t="shared" si="2"/>
        <v>1.2689210126058832E-3</v>
      </c>
      <c r="J15" s="44">
        <f t="shared" si="13"/>
        <v>1.0785828607150008E-3</v>
      </c>
      <c r="K15" s="143">
        <v>1007.4</v>
      </c>
      <c r="L15" s="95">
        <f t="shared" si="3"/>
        <v>1.5702252620159483E-2</v>
      </c>
      <c r="M15" s="95">
        <f t="shared" si="14"/>
        <v>2.3553378930239225E-3</v>
      </c>
      <c r="N15" s="96">
        <f t="shared" si="15"/>
        <v>3.4339207537389233E-3</v>
      </c>
      <c r="O15" s="163">
        <v>3737</v>
      </c>
      <c r="P15" s="164">
        <v>763</v>
      </c>
      <c r="Q15" s="165">
        <v>1.7930753231000001</v>
      </c>
      <c r="R15" s="166">
        <f t="shared" si="16"/>
        <v>7.0939591637123999E-4</v>
      </c>
      <c r="S15" s="167">
        <f t="shared" si="4"/>
        <v>1.2720003119531817E-3</v>
      </c>
      <c r="T15" s="167">
        <f t="shared" si="17"/>
        <v>6.5973241809605702E-4</v>
      </c>
      <c r="U15" s="164">
        <f t="shared" si="5"/>
        <v>34.9465202967626</v>
      </c>
      <c r="V15" s="166">
        <f t="shared" si="6"/>
        <v>4.8977719528178243</v>
      </c>
      <c r="W15" s="166">
        <f t="shared" si="18"/>
        <v>6.5082826109257794E-2</v>
      </c>
      <c r="X15" s="164">
        <f t="shared" si="7"/>
        <v>608.37988996713648</v>
      </c>
      <c r="Y15" s="168">
        <f t="shared" si="8"/>
        <v>643.32641026389911</v>
      </c>
      <c r="Z15" s="169">
        <f t="shared" si="19"/>
        <v>1.0323196471770317E-2</v>
      </c>
      <c r="AB15" s="48">
        <f t="shared" si="9"/>
        <v>47815.616460095145</v>
      </c>
      <c r="AC15" s="22">
        <f t="shared" si="10"/>
        <v>391454.62011835497</v>
      </c>
      <c r="AD15" s="22">
        <f t="shared" si="11"/>
        <v>1176807.283296797</v>
      </c>
      <c r="AE15" s="22">
        <f t="shared" si="20"/>
        <v>1616077.519875247</v>
      </c>
      <c r="AF15" s="115">
        <f t="shared" si="21"/>
        <v>3.544141421470943E-3</v>
      </c>
    </row>
    <row r="16" spans="1:33" x14ac:dyDescent="0.2">
      <c r="A16" s="24" t="s">
        <v>136</v>
      </c>
      <c r="B16" s="21" t="s">
        <v>12</v>
      </c>
      <c r="C16" s="41">
        <v>4729640</v>
      </c>
      <c r="D16" s="41">
        <v>1864847</v>
      </c>
      <c r="E16" s="42">
        <f t="shared" si="0"/>
        <v>0.39428941737637535</v>
      </c>
      <c r="F16" s="41">
        <f t="shared" si="1"/>
        <v>735289.43712608144</v>
      </c>
      <c r="G16" s="115">
        <f t="shared" si="12"/>
        <v>3.8848817286227266E-4</v>
      </c>
      <c r="H16" s="116">
        <v>9930</v>
      </c>
      <c r="I16" s="44">
        <f t="shared" si="2"/>
        <v>1.7166737949831634E-3</v>
      </c>
      <c r="J16" s="44">
        <f t="shared" si="13"/>
        <v>1.4591727257356889E-3</v>
      </c>
      <c r="K16" s="143">
        <v>4265.7</v>
      </c>
      <c r="L16" s="95">
        <f t="shared" si="3"/>
        <v>6.6489079811211327E-2</v>
      </c>
      <c r="M16" s="95">
        <f t="shared" si="14"/>
        <v>9.9733619716816987E-3</v>
      </c>
      <c r="N16" s="96">
        <f t="shared" si="15"/>
        <v>1.1432534697417387E-2</v>
      </c>
      <c r="O16" s="163">
        <v>4127</v>
      </c>
      <c r="P16" s="164">
        <v>1614</v>
      </c>
      <c r="Q16" s="165">
        <v>1.7681716602999999</v>
      </c>
      <c r="R16" s="166">
        <f t="shared" si="16"/>
        <v>1.5006094482610502E-3</v>
      </c>
      <c r="S16" s="167">
        <f t="shared" si="4"/>
        <v>2.6533350995936078E-3</v>
      </c>
      <c r="T16" s="167">
        <f t="shared" si="17"/>
        <v>1.3761719748213892E-3</v>
      </c>
      <c r="U16" s="164">
        <f t="shared" si="5"/>
        <v>72.896860197840525</v>
      </c>
      <c r="V16" s="166">
        <f t="shared" si="6"/>
        <v>2.5570012391573731</v>
      </c>
      <c r="W16" s="166">
        <f t="shared" si="18"/>
        <v>3.3978075870496942E-2</v>
      </c>
      <c r="X16" s="164">
        <f t="shared" si="7"/>
        <v>317.6195518105734</v>
      </c>
      <c r="Y16" s="168">
        <f t="shared" si="8"/>
        <v>390.51641200841391</v>
      </c>
      <c r="Z16" s="169">
        <f t="shared" si="19"/>
        <v>6.2664575591727216E-3</v>
      </c>
      <c r="AB16" s="48">
        <f t="shared" si="9"/>
        <v>88572.50998741998</v>
      </c>
      <c r="AC16" s="22">
        <f t="shared" si="10"/>
        <v>1303267.8526709205</v>
      </c>
      <c r="AD16" s="22">
        <f t="shared" si="11"/>
        <v>714353.63225631753</v>
      </c>
      <c r="AE16" s="22">
        <f t="shared" si="20"/>
        <v>2106193.9949146579</v>
      </c>
      <c r="AF16" s="115">
        <f t="shared" si="21"/>
        <v>4.6189921505786638E-3</v>
      </c>
    </row>
    <row r="17" spans="1:32" x14ac:dyDescent="0.2">
      <c r="A17" s="24" t="s">
        <v>137</v>
      </c>
      <c r="B17" s="21" t="s">
        <v>13</v>
      </c>
      <c r="C17" s="41">
        <v>49791403.200000003</v>
      </c>
      <c r="D17" s="41">
        <v>14209085</v>
      </c>
      <c r="E17" s="42">
        <f t="shared" si="0"/>
        <v>0.28537225478313089</v>
      </c>
      <c r="F17" s="41">
        <f t="shared" si="1"/>
        <v>4054878.6248551635</v>
      </c>
      <c r="G17" s="115">
        <f t="shared" si="12"/>
        <v>2.1423840852458111E-3</v>
      </c>
      <c r="H17" s="116">
        <v>68747</v>
      </c>
      <c r="I17" s="44">
        <f t="shared" si="2"/>
        <v>1.1884811015479108E-2</v>
      </c>
      <c r="J17" s="44">
        <f t="shared" si="13"/>
        <v>1.0102089363157242E-2</v>
      </c>
      <c r="K17" s="143">
        <v>138.69999999999999</v>
      </c>
      <c r="L17" s="95">
        <f t="shared" si="3"/>
        <v>2.1619043462538417E-3</v>
      </c>
      <c r="M17" s="95">
        <f t="shared" si="14"/>
        <v>3.2428565193807623E-4</v>
      </c>
      <c r="N17" s="96">
        <f t="shared" si="15"/>
        <v>1.0426375015095319E-2</v>
      </c>
      <c r="O17" s="163">
        <v>10747</v>
      </c>
      <c r="P17" s="164">
        <v>15877</v>
      </c>
      <c r="Q17" s="165">
        <v>1.8900298334000001</v>
      </c>
      <c r="R17" s="166">
        <f t="shared" si="16"/>
        <v>1.4761571381685684E-2</v>
      </c>
      <c r="S17" s="167">
        <f t="shared" si="4"/>
        <v>2.7899810299249601E-2</v>
      </c>
      <c r="T17" s="167">
        <f t="shared" si="17"/>
        <v>1.4470444024405789E-2</v>
      </c>
      <c r="U17" s="164">
        <f t="shared" si="5"/>
        <v>766.51025769122543</v>
      </c>
      <c r="V17" s="166">
        <f t="shared" si="6"/>
        <v>0.67689110033381616</v>
      </c>
      <c r="W17" s="166">
        <f t="shared" si="18"/>
        <v>8.9946992637304091E-3</v>
      </c>
      <c r="X17" s="164">
        <f t="shared" si="7"/>
        <v>84.080462934558867</v>
      </c>
      <c r="Y17" s="168">
        <f t="shared" si="8"/>
        <v>850.59072062578434</v>
      </c>
      <c r="Z17" s="169">
        <f t="shared" si="19"/>
        <v>1.3649082310304482E-2</v>
      </c>
      <c r="AB17" s="48">
        <f t="shared" si="9"/>
        <v>488448.166617924</v>
      </c>
      <c r="AC17" s="22">
        <f t="shared" si="10"/>
        <v>1188569.2662830604</v>
      </c>
      <c r="AD17" s="22">
        <f t="shared" si="11"/>
        <v>1555946.3114944734</v>
      </c>
      <c r="AE17" s="22">
        <f t="shared" si="20"/>
        <v>3232963.7443954577</v>
      </c>
      <c r="AF17" s="115">
        <f t="shared" si="21"/>
        <v>7.0900563739728561E-3</v>
      </c>
    </row>
    <row r="18" spans="1:32" x14ac:dyDescent="0.2">
      <c r="A18" s="24" t="s">
        <v>138</v>
      </c>
      <c r="B18" s="21" t="s">
        <v>14</v>
      </c>
      <c r="C18" s="41">
        <v>6711875</v>
      </c>
      <c r="D18" s="41">
        <v>838434</v>
      </c>
      <c r="E18" s="42">
        <f t="shared" si="0"/>
        <v>0.12491799981376292</v>
      </c>
      <c r="F18" s="41">
        <f t="shared" si="1"/>
        <v>104735.49825585249</v>
      </c>
      <c r="G18" s="115">
        <f t="shared" si="12"/>
        <v>5.5336715444014938E-5</v>
      </c>
      <c r="H18" s="116">
        <v>36088</v>
      </c>
      <c r="I18" s="44">
        <f t="shared" si="2"/>
        <v>6.2388040194715413E-3</v>
      </c>
      <c r="J18" s="44">
        <f t="shared" si="13"/>
        <v>5.3029834165508102E-3</v>
      </c>
      <c r="K18" s="143">
        <v>5053.7</v>
      </c>
      <c r="L18" s="95">
        <f t="shared" si="3"/>
        <v>7.87715644892793E-2</v>
      </c>
      <c r="M18" s="95">
        <f t="shared" si="14"/>
        <v>1.1815734673391894E-2</v>
      </c>
      <c r="N18" s="96">
        <f t="shared" si="15"/>
        <v>1.7118718089942704E-2</v>
      </c>
      <c r="O18" s="163">
        <v>25568</v>
      </c>
      <c r="P18" s="164">
        <v>20948</v>
      </c>
      <c r="Q18" s="165">
        <v>2.5216163224999999</v>
      </c>
      <c r="R18" s="166">
        <f t="shared" si="16"/>
        <v>1.9476311475943298E-2</v>
      </c>
      <c r="S18" s="167">
        <f t="shared" si="4"/>
        <v>4.9111784919832688E-2</v>
      </c>
      <c r="T18" s="167">
        <f t="shared" si="17"/>
        <v>2.5472192355379904E-2</v>
      </c>
      <c r="U18" s="164">
        <f t="shared" si="5"/>
        <v>1349.2811066027029</v>
      </c>
      <c r="V18" s="166">
        <f t="shared" si="6"/>
        <v>1.220546114187512</v>
      </c>
      <c r="W18" s="166">
        <f t="shared" si="18"/>
        <v>1.6218923884827686E-2</v>
      </c>
      <c r="X18" s="164">
        <f t="shared" si="7"/>
        <v>151.61091978200449</v>
      </c>
      <c r="Y18" s="168">
        <f t="shared" si="8"/>
        <v>1500.8920263847074</v>
      </c>
      <c r="Z18" s="169">
        <f t="shared" si="19"/>
        <v>2.4084202084797068E-2</v>
      </c>
      <c r="AB18" s="48">
        <f t="shared" si="9"/>
        <v>12616.373222444665</v>
      </c>
      <c r="AC18" s="22">
        <f t="shared" si="10"/>
        <v>1951472.316160857</v>
      </c>
      <c r="AD18" s="22">
        <f t="shared" si="11"/>
        <v>2745512.4489092152</v>
      </c>
      <c r="AE18" s="22">
        <f t="shared" si="20"/>
        <v>4709601.1382925166</v>
      </c>
      <c r="AF18" s="115">
        <f t="shared" si="21"/>
        <v>1.0328398401406952E-2</v>
      </c>
    </row>
    <row r="19" spans="1:32" x14ac:dyDescent="0.2">
      <c r="A19" s="24" t="s">
        <v>139</v>
      </c>
      <c r="B19" s="21" t="s">
        <v>15</v>
      </c>
      <c r="C19" s="41">
        <v>1548836</v>
      </c>
      <c r="D19" s="41">
        <v>363195</v>
      </c>
      <c r="E19" s="42">
        <f t="shared" si="0"/>
        <v>0.23449545335981342</v>
      </c>
      <c r="F19" s="41">
        <f t="shared" si="1"/>
        <v>85167.576183017431</v>
      </c>
      <c r="G19" s="115">
        <f t="shared" si="12"/>
        <v>4.4998057075006551E-5</v>
      </c>
      <c r="H19" s="116">
        <v>1360</v>
      </c>
      <c r="I19" s="44">
        <f t="shared" si="2"/>
        <v>2.351134301286105E-4</v>
      </c>
      <c r="J19" s="44">
        <f t="shared" si="13"/>
        <v>1.9984641560931893E-4</v>
      </c>
      <c r="K19" s="143">
        <v>720.7</v>
      </c>
      <c r="L19" s="95">
        <f t="shared" si="3"/>
        <v>1.1233485669395412E-2</v>
      </c>
      <c r="M19" s="95">
        <f t="shared" si="14"/>
        <v>1.6850228504093118E-3</v>
      </c>
      <c r="N19" s="96">
        <f t="shared" si="15"/>
        <v>1.8848692660186307E-3</v>
      </c>
      <c r="O19" s="163">
        <v>347</v>
      </c>
      <c r="P19" s="164">
        <v>179</v>
      </c>
      <c r="Q19" s="165">
        <v>1.9685182910000001</v>
      </c>
      <c r="R19" s="166">
        <f t="shared" si="16"/>
        <v>1.6642446792981908E-4</v>
      </c>
      <c r="S19" s="167">
        <f t="shared" si="4"/>
        <v>3.2760960918979179E-4</v>
      </c>
      <c r="T19" s="167">
        <f t="shared" si="17"/>
        <v>1.699171593208232E-4</v>
      </c>
      <c r="U19" s="164">
        <f t="shared" si="5"/>
        <v>9.0006391896128068</v>
      </c>
      <c r="V19" s="166">
        <f t="shared" si="6"/>
        <v>1.9385474860335195</v>
      </c>
      <c r="W19" s="166">
        <f t="shared" si="18"/>
        <v>2.5759906780770288E-2</v>
      </c>
      <c r="X19" s="164">
        <f t="shared" si="7"/>
        <v>240.79792150604635</v>
      </c>
      <c r="Y19" s="168">
        <f t="shared" si="8"/>
        <v>249.79856069565915</v>
      </c>
      <c r="Z19" s="169">
        <f t="shared" si="19"/>
        <v>4.0084156025382428E-3</v>
      </c>
      <c r="AB19" s="48">
        <f t="shared" si="9"/>
        <v>10259.233454459601</v>
      </c>
      <c r="AC19" s="22">
        <f t="shared" si="10"/>
        <v>214868.31974753915</v>
      </c>
      <c r="AD19" s="22">
        <f t="shared" si="11"/>
        <v>456944.96742815414</v>
      </c>
      <c r="AE19" s="22">
        <f t="shared" si="20"/>
        <v>682072.5206301529</v>
      </c>
      <c r="AF19" s="115">
        <f t="shared" si="21"/>
        <v>1.4958202456767219E-3</v>
      </c>
    </row>
    <row r="20" spans="1:32" x14ac:dyDescent="0.2">
      <c r="A20" s="24" t="s">
        <v>140</v>
      </c>
      <c r="B20" s="21" t="s">
        <v>16</v>
      </c>
      <c r="C20" s="41">
        <v>2192867</v>
      </c>
      <c r="D20" s="41">
        <v>1038863</v>
      </c>
      <c r="E20" s="42">
        <f t="shared" si="0"/>
        <v>0.47374646980414226</v>
      </c>
      <c r="F20" s="41">
        <f t="shared" si="1"/>
        <v>492157.67886014062</v>
      </c>
      <c r="G20" s="115">
        <f t="shared" si="12"/>
        <v>2.6003017011616368E-4</v>
      </c>
      <c r="H20" s="116">
        <v>3256</v>
      </c>
      <c r="I20" s="44">
        <f t="shared" si="2"/>
        <v>5.6288921213143808E-4</v>
      </c>
      <c r="J20" s="44">
        <f t="shared" si="13"/>
        <v>4.7845583031172234E-4</v>
      </c>
      <c r="K20" s="143">
        <v>614.70000000000005</v>
      </c>
      <c r="L20" s="95">
        <f t="shared" si="3"/>
        <v>9.5812732634624129E-3</v>
      </c>
      <c r="M20" s="95">
        <f t="shared" si="14"/>
        <v>1.4371909895193619E-3</v>
      </c>
      <c r="N20" s="96">
        <f t="shared" si="15"/>
        <v>1.9156468198310843E-3</v>
      </c>
      <c r="O20" s="163">
        <v>355</v>
      </c>
      <c r="P20" s="164">
        <v>468</v>
      </c>
      <c r="Q20" s="165">
        <v>1.9393994637</v>
      </c>
      <c r="R20" s="166">
        <f t="shared" si="16"/>
        <v>4.3512095525785101E-4</v>
      </c>
      <c r="S20" s="167">
        <f t="shared" si="4"/>
        <v>8.43873347271708E-4</v>
      </c>
      <c r="T20" s="167">
        <f t="shared" si="17"/>
        <v>4.3768118508360012E-4</v>
      </c>
      <c r="U20" s="164">
        <f t="shared" si="5"/>
        <v>23.184300177603408</v>
      </c>
      <c r="V20" s="166">
        <f t="shared" si="6"/>
        <v>0.75854700854700852</v>
      </c>
      <c r="W20" s="166">
        <f t="shared" si="18"/>
        <v>1.0079763518707652E-2</v>
      </c>
      <c r="X20" s="164">
        <f t="shared" si="7"/>
        <v>94.223404037671571</v>
      </c>
      <c r="Y20" s="168">
        <f t="shared" si="8"/>
        <v>117.40770421527498</v>
      </c>
      <c r="Z20" s="169">
        <f t="shared" si="19"/>
        <v>1.8839935351272078E-3</v>
      </c>
      <c r="AB20" s="48">
        <f t="shared" si="9"/>
        <v>59285.009038897027</v>
      </c>
      <c r="AC20" s="22">
        <f t="shared" si="10"/>
        <v>218376.85022912006</v>
      </c>
      <c r="AD20" s="22">
        <f t="shared" si="11"/>
        <v>214768.48957438953</v>
      </c>
      <c r="AE20" s="22">
        <f t="shared" si="20"/>
        <v>492430.34884240665</v>
      </c>
      <c r="AF20" s="115">
        <f t="shared" si="21"/>
        <v>1.0799251737976551E-3</v>
      </c>
    </row>
    <row r="21" spans="1:32" x14ac:dyDescent="0.2">
      <c r="A21" s="24" t="s">
        <v>141</v>
      </c>
      <c r="B21" s="21" t="s">
        <v>17</v>
      </c>
      <c r="C21" s="41">
        <v>10046865</v>
      </c>
      <c r="D21" s="41">
        <v>1281029</v>
      </c>
      <c r="E21" s="42">
        <f t="shared" si="0"/>
        <v>0.12750534619505688</v>
      </c>
      <c r="F21" s="41">
        <f t="shared" si="1"/>
        <v>163338.04613090752</v>
      </c>
      <c r="G21" s="115">
        <f t="shared" si="12"/>
        <v>8.6299212114764997E-5</v>
      </c>
      <c r="H21" s="116">
        <v>40903</v>
      </c>
      <c r="I21" s="44">
        <f t="shared" si="2"/>
        <v>7.0712092886401146E-3</v>
      </c>
      <c r="J21" s="44">
        <f t="shared" si="13"/>
        <v>6.0105278953440974E-3</v>
      </c>
      <c r="K21" s="143">
        <v>7068.3</v>
      </c>
      <c r="L21" s="95">
        <f t="shared" si="3"/>
        <v>0.11017295234770028</v>
      </c>
      <c r="M21" s="95">
        <f t="shared" si="14"/>
        <v>1.6525942852155039E-2</v>
      </c>
      <c r="N21" s="96">
        <f t="shared" si="15"/>
        <v>2.2536470747499135E-2</v>
      </c>
      <c r="O21" s="163">
        <v>23646</v>
      </c>
      <c r="P21" s="164">
        <v>15246</v>
      </c>
      <c r="Q21" s="165">
        <v>2.0430424666000002</v>
      </c>
      <c r="R21" s="166">
        <f t="shared" si="16"/>
        <v>1.4174901888592301E-2</v>
      </c>
      <c r="S21" s="167">
        <f t="shared" si="4"/>
        <v>2.8959926518282615E-2</v>
      </c>
      <c r="T21" s="167">
        <f t="shared" si="17"/>
        <v>1.5020281182520606E-2</v>
      </c>
      <c r="U21" s="164">
        <f t="shared" si="5"/>
        <v>795.63554376012382</v>
      </c>
      <c r="V21" s="166">
        <f t="shared" si="6"/>
        <v>1.5509641873278237</v>
      </c>
      <c r="W21" s="166">
        <f t="shared" si="18"/>
        <v>2.060960238205228E-2</v>
      </c>
      <c r="X21" s="164">
        <f t="shared" si="7"/>
        <v>192.65401303272307</v>
      </c>
      <c r="Y21" s="168">
        <f t="shared" si="8"/>
        <v>988.28955679284695</v>
      </c>
      <c r="Z21" s="169">
        <f t="shared" si="19"/>
        <v>1.5858679362450358E-2</v>
      </c>
      <c r="AB21" s="48">
        <f t="shared" si="9"/>
        <v>19675.599827465961</v>
      </c>
      <c r="AC21" s="22">
        <f t="shared" si="10"/>
        <v>2569076.640940276</v>
      </c>
      <c r="AD21" s="22">
        <f t="shared" si="11"/>
        <v>1807832.4313825397</v>
      </c>
      <c r="AE21" s="22">
        <f t="shared" si="20"/>
        <v>4396584.6721502822</v>
      </c>
      <c r="AF21" s="115">
        <f t="shared" si="21"/>
        <v>9.6419371335447583E-3</v>
      </c>
    </row>
    <row r="22" spans="1:32" x14ac:dyDescent="0.2">
      <c r="A22" s="24" t="s">
        <v>142</v>
      </c>
      <c r="B22" s="21" t="s">
        <v>18</v>
      </c>
      <c r="C22" s="41">
        <v>425436337.39000034</v>
      </c>
      <c r="D22" s="41">
        <v>103525907.23999999</v>
      </c>
      <c r="E22" s="42">
        <f t="shared" si="0"/>
        <v>0.24334053803471212</v>
      </c>
      <c r="F22" s="41">
        <f t="shared" si="1"/>
        <v>25192049.968313295</v>
      </c>
      <c r="G22" s="115">
        <f t="shared" si="12"/>
        <v>1.3310151035349285E-2</v>
      </c>
      <c r="H22" s="116">
        <v>397205</v>
      </c>
      <c r="I22" s="44">
        <f t="shared" si="2"/>
        <v>6.8667816186937305E-2</v>
      </c>
      <c r="J22" s="44">
        <f t="shared" si="13"/>
        <v>5.8367643758896706E-2</v>
      </c>
      <c r="K22" s="143">
        <v>1032</v>
      </c>
      <c r="L22" s="95">
        <f t="shared" si="3"/>
        <v>1.6085690593611857E-2</v>
      </c>
      <c r="M22" s="95">
        <f t="shared" si="14"/>
        <v>2.4128535890417784E-3</v>
      </c>
      <c r="N22" s="96">
        <f t="shared" si="15"/>
        <v>6.0780497347938486E-2</v>
      </c>
      <c r="O22" s="163">
        <v>49018</v>
      </c>
      <c r="P22" s="164">
        <v>87249</v>
      </c>
      <c r="Q22" s="165">
        <v>1.8532766358999999</v>
      </c>
      <c r="R22" s="166">
        <f t="shared" si="16"/>
        <v>8.1119376549769751E-2</v>
      </c>
      <c r="S22" s="167">
        <f t="shared" si="4"/>
        <v>0.15033664527846263</v>
      </c>
      <c r="T22" s="167">
        <f t="shared" si="17"/>
        <v>7.7973218705987155E-2</v>
      </c>
      <c r="U22" s="164">
        <f t="shared" si="5"/>
        <v>4130.2997933261258</v>
      </c>
      <c r="V22" s="166">
        <f t="shared" si="6"/>
        <v>0.56181732741922541</v>
      </c>
      <c r="W22" s="166">
        <f t="shared" si="18"/>
        <v>7.4655700138420563E-3</v>
      </c>
      <c r="X22" s="164">
        <f t="shared" si="7"/>
        <v>69.786500296383338</v>
      </c>
      <c r="Y22" s="168">
        <f t="shared" si="8"/>
        <v>4200.0862936225094</v>
      </c>
      <c r="Z22" s="169">
        <f t="shared" si="19"/>
        <v>6.7397071402165401E-2</v>
      </c>
      <c r="AB22" s="48">
        <f t="shared" si="9"/>
        <v>3034618.729385342</v>
      </c>
      <c r="AC22" s="22">
        <f t="shared" si="10"/>
        <v>6928758.1765059214</v>
      </c>
      <c r="AD22" s="22">
        <f t="shared" si="11"/>
        <v>7683023.8304416509</v>
      </c>
      <c r="AE22" s="22">
        <f t="shared" si="20"/>
        <v>17646400.736332916</v>
      </c>
      <c r="AF22" s="115">
        <f t="shared" si="21"/>
        <v>3.8699467705200621E-2</v>
      </c>
    </row>
    <row r="23" spans="1:32" x14ac:dyDescent="0.2">
      <c r="A23" s="24" t="s">
        <v>143</v>
      </c>
      <c r="B23" s="21" t="s">
        <v>19</v>
      </c>
      <c r="C23" s="41">
        <v>5541859</v>
      </c>
      <c r="D23" s="41">
        <v>3566422</v>
      </c>
      <c r="E23" s="42">
        <f t="shared" si="0"/>
        <v>0.6435425368996216</v>
      </c>
      <c r="F23" s="41">
        <f t="shared" si="1"/>
        <v>2295144.2615346224</v>
      </c>
      <c r="G23" s="115">
        <f t="shared" si="12"/>
        <v>1.2126332238688545E-3</v>
      </c>
      <c r="H23" s="116">
        <v>5506</v>
      </c>
      <c r="I23" s="44">
        <f t="shared" si="2"/>
        <v>9.5186363697656574E-4</v>
      </c>
      <c r="J23" s="44">
        <f t="shared" si="13"/>
        <v>8.0908409143008091E-4</v>
      </c>
      <c r="K23" s="143">
        <v>1888.6</v>
      </c>
      <c r="L23" s="95">
        <f t="shared" si="3"/>
        <v>2.9437437262689294E-2</v>
      </c>
      <c r="M23" s="95">
        <f t="shared" si="14"/>
        <v>4.4156155894033936E-3</v>
      </c>
      <c r="N23" s="96">
        <f t="shared" si="15"/>
        <v>5.2246996808334749E-3</v>
      </c>
      <c r="O23" s="163">
        <v>2284</v>
      </c>
      <c r="P23" s="164">
        <v>950</v>
      </c>
      <c r="Q23" s="165">
        <v>2.0503201405999998</v>
      </c>
      <c r="R23" s="166">
        <f t="shared" si="16"/>
        <v>8.8325834934820178E-4</v>
      </c>
      <c r="S23" s="167">
        <f t="shared" si="4"/>
        <v>1.8109623830217289E-3</v>
      </c>
      <c r="T23" s="167">
        <f t="shared" si="17"/>
        <v>9.3926910300624043E-4</v>
      </c>
      <c r="U23" s="164">
        <f t="shared" si="5"/>
        <v>49.753787856988986</v>
      </c>
      <c r="V23" s="166">
        <f t="shared" si="6"/>
        <v>2.4042105263157896</v>
      </c>
      <c r="W23" s="166">
        <f t="shared" si="18"/>
        <v>3.1947754432346431E-2</v>
      </c>
      <c r="X23" s="164">
        <f t="shared" si="7"/>
        <v>298.64055524600622</v>
      </c>
      <c r="Y23" s="168">
        <f t="shared" si="8"/>
        <v>348.39434310299521</v>
      </c>
      <c r="Z23" s="169">
        <f t="shared" si="19"/>
        <v>5.5905419024072688E-3</v>
      </c>
      <c r="AB23" s="48">
        <f t="shared" si="9"/>
        <v>276471.65559987101</v>
      </c>
      <c r="AC23" s="22">
        <f t="shared" si="10"/>
        <v>595596.97950695769</v>
      </c>
      <c r="AD23" s="22">
        <f t="shared" si="11"/>
        <v>637301.6774716659</v>
      </c>
      <c r="AE23" s="22">
        <f t="shared" si="20"/>
        <v>1509370.3125784947</v>
      </c>
      <c r="AF23" s="115">
        <f t="shared" si="21"/>
        <v>3.3101270077446139E-3</v>
      </c>
    </row>
    <row r="24" spans="1:32" x14ac:dyDescent="0.2">
      <c r="A24" s="24" t="s">
        <v>144</v>
      </c>
      <c r="B24" s="21" t="s">
        <v>20</v>
      </c>
      <c r="C24" s="41">
        <v>449264751.14000052</v>
      </c>
      <c r="D24" s="41">
        <v>154603349.86000001</v>
      </c>
      <c r="E24" s="42">
        <f t="shared" si="0"/>
        <v>0.34412526125785975</v>
      </c>
      <c r="F24" s="41">
        <f t="shared" si="1"/>
        <v>53202918.161912799</v>
      </c>
      <c r="G24" s="115">
        <f t="shared" si="12"/>
        <v>2.8109617008027853E-2</v>
      </c>
      <c r="H24" s="116">
        <v>481213</v>
      </c>
      <c r="I24" s="44">
        <f t="shared" si="2"/>
        <v>8.3190911067999293E-2</v>
      </c>
      <c r="J24" s="44">
        <f t="shared" si="13"/>
        <v>7.0712274407799397E-2</v>
      </c>
      <c r="K24" s="143">
        <v>149.4</v>
      </c>
      <c r="L24" s="95">
        <f t="shared" si="3"/>
        <v>2.3286842777961352E-3</v>
      </c>
      <c r="M24" s="95">
        <f t="shared" si="14"/>
        <v>3.4930264166942025E-4</v>
      </c>
      <c r="N24" s="96">
        <f t="shared" si="15"/>
        <v>7.1061577049468819E-2</v>
      </c>
      <c r="O24" s="163">
        <v>95635</v>
      </c>
      <c r="P24" s="164">
        <v>113990</v>
      </c>
      <c r="Q24" s="165">
        <v>1.9916235985999999</v>
      </c>
      <c r="R24" s="166">
        <f t="shared" si="16"/>
        <v>0.10598170446547529</v>
      </c>
      <c r="S24" s="167">
        <f t="shared" si="4"/>
        <v>0.21107566363329158</v>
      </c>
      <c r="T24" s="167">
        <f t="shared" si="17"/>
        <v>0.10947596212157762</v>
      </c>
      <c r="U24" s="164">
        <f t="shared" si="5"/>
        <v>5799.023706202488</v>
      </c>
      <c r="V24" s="166">
        <f t="shared" si="6"/>
        <v>0.83897710325467145</v>
      </c>
      <c r="W24" s="166">
        <f t="shared" si="18"/>
        <v>1.1148538855378512E-2</v>
      </c>
      <c r="X24" s="164">
        <f t="shared" si="7"/>
        <v>104.21407992860244</v>
      </c>
      <c r="Y24" s="168">
        <f t="shared" si="8"/>
        <v>5903.2377861310906</v>
      </c>
      <c r="Z24" s="169">
        <f t="shared" si="19"/>
        <v>9.472684863164775E-2</v>
      </c>
      <c r="AB24" s="48">
        <f t="shared" si="9"/>
        <v>6408790.5555589804</v>
      </c>
      <c r="AC24" s="22">
        <f t="shared" si="10"/>
        <v>8100764.2994157318</v>
      </c>
      <c r="AD24" s="22">
        <f t="shared" si="11"/>
        <v>10798520.177186891</v>
      </c>
      <c r="AE24" s="22">
        <f t="shared" si="20"/>
        <v>25308075.032161605</v>
      </c>
      <c r="AF24" s="115">
        <f t="shared" si="21"/>
        <v>5.5501914924293079E-2</v>
      </c>
    </row>
    <row r="25" spans="1:32" x14ac:dyDescent="0.2">
      <c r="A25" s="24" t="s">
        <v>145</v>
      </c>
      <c r="B25" s="21" t="s">
        <v>21</v>
      </c>
      <c r="C25" s="41">
        <v>12500507</v>
      </c>
      <c r="D25" s="41">
        <v>4608992</v>
      </c>
      <c r="E25" s="42">
        <f t="shared" si="0"/>
        <v>0.36870440534931903</v>
      </c>
      <c r="F25" s="41">
        <f t="shared" si="1"/>
        <v>1699355.6546197687</v>
      </c>
      <c r="G25" s="115">
        <f t="shared" si="12"/>
        <v>8.9784993496813009E-4</v>
      </c>
      <c r="H25" s="116">
        <v>14109</v>
      </c>
      <c r="I25" s="44">
        <f t="shared" si="2"/>
        <v>2.4391289600621804E-3</v>
      </c>
      <c r="J25" s="44">
        <f t="shared" si="13"/>
        <v>2.0732596160528533E-3</v>
      </c>
      <c r="K25" s="143">
        <v>2478.8000000000002</v>
      </c>
      <c r="L25" s="95">
        <f t="shared" si="3"/>
        <v>3.8636831243648327E-2</v>
      </c>
      <c r="M25" s="95">
        <f t="shared" si="14"/>
        <v>5.7955246865472486E-3</v>
      </c>
      <c r="N25" s="96">
        <f t="shared" si="15"/>
        <v>7.8687843026001014E-3</v>
      </c>
      <c r="O25" s="163">
        <v>5621</v>
      </c>
      <c r="P25" s="164">
        <v>1660</v>
      </c>
      <c r="Q25" s="165">
        <v>2.1173054283999999</v>
      </c>
      <c r="R25" s="166">
        <f t="shared" si="16"/>
        <v>1.543377747282121E-3</v>
      </c>
      <c r="S25" s="167">
        <f t="shared" si="4"/>
        <v>3.2678020823921979E-3</v>
      </c>
      <c r="T25" s="167">
        <f t="shared" si="17"/>
        <v>1.6948698435187855E-3</v>
      </c>
      <c r="U25" s="164">
        <f t="shared" si="5"/>
        <v>89.778524993259055</v>
      </c>
      <c r="V25" s="166">
        <f t="shared" si="6"/>
        <v>3.3861445783132531</v>
      </c>
      <c r="W25" s="166">
        <f t="shared" si="18"/>
        <v>4.499594119411314E-2</v>
      </c>
      <c r="X25" s="164">
        <f t="shared" si="7"/>
        <v>420.612124413392</v>
      </c>
      <c r="Y25" s="168">
        <f t="shared" si="8"/>
        <v>510.39064940665105</v>
      </c>
      <c r="Z25" s="169">
        <f t="shared" si="19"/>
        <v>8.1900305461079376E-3</v>
      </c>
      <c r="AB25" s="48">
        <f t="shared" si="9"/>
        <v>204703.32918053164</v>
      </c>
      <c r="AC25" s="22">
        <f t="shared" si="10"/>
        <v>897013.12023981172</v>
      </c>
      <c r="AD25" s="22">
        <f t="shared" si="11"/>
        <v>933634.03703874641</v>
      </c>
      <c r="AE25" s="22">
        <f t="shared" si="20"/>
        <v>2035350.4864590899</v>
      </c>
      <c r="AF25" s="115">
        <f t="shared" si="21"/>
        <v>4.4636286796610756E-3</v>
      </c>
    </row>
    <row r="26" spans="1:32" x14ac:dyDescent="0.2">
      <c r="A26" s="24" t="s">
        <v>146</v>
      </c>
      <c r="B26" s="21" t="s">
        <v>22</v>
      </c>
      <c r="C26" s="41">
        <v>796636</v>
      </c>
      <c r="D26" s="41">
        <v>246797</v>
      </c>
      <c r="E26" s="42">
        <f t="shared" si="0"/>
        <v>0.30979895460411028</v>
      </c>
      <c r="F26" s="41">
        <f t="shared" si="1"/>
        <v>76457.452599430602</v>
      </c>
      <c r="G26" s="115">
        <f t="shared" si="12"/>
        <v>4.0396086986033256E-5</v>
      </c>
      <c r="H26" s="116">
        <v>1808</v>
      </c>
      <c r="I26" s="44">
        <f t="shared" si="2"/>
        <v>3.1256256005332924E-4</v>
      </c>
      <c r="J26" s="44">
        <f t="shared" si="13"/>
        <v>2.6567817604532983E-4</v>
      </c>
      <c r="K26" s="143">
        <v>387.9</v>
      </c>
      <c r="L26" s="95">
        <f t="shared" si="3"/>
        <v>6.0461621911453867E-3</v>
      </c>
      <c r="M26" s="95">
        <f t="shared" si="14"/>
        <v>9.0692432867180801E-4</v>
      </c>
      <c r="N26" s="96">
        <f t="shared" si="15"/>
        <v>1.1726025047171379E-3</v>
      </c>
      <c r="O26" s="163">
        <v>196</v>
      </c>
      <c r="P26" s="164">
        <v>185</v>
      </c>
      <c r="Q26" s="165">
        <v>1.7757863003000001</v>
      </c>
      <c r="R26" s="166">
        <f t="shared" si="16"/>
        <v>1.7200294171517615E-4</v>
      </c>
      <c r="S26" s="167">
        <f t="shared" si="4"/>
        <v>3.054404675091092E-4</v>
      </c>
      <c r="T26" s="167">
        <f t="shared" si="17"/>
        <v>1.5841896917835949E-4</v>
      </c>
      <c r="U26" s="164">
        <f t="shared" si="5"/>
        <v>8.3915714461339075</v>
      </c>
      <c r="V26" s="166">
        <f t="shared" si="6"/>
        <v>1.0594594594594595</v>
      </c>
      <c r="W26" s="166">
        <f t="shared" si="18"/>
        <v>1.4078363883426199E-2</v>
      </c>
      <c r="X26" s="164">
        <f t="shared" si="7"/>
        <v>131.60143746581713</v>
      </c>
      <c r="Y26" s="168">
        <f t="shared" si="8"/>
        <v>139.99300891195102</v>
      </c>
      <c r="Z26" s="169">
        <f t="shared" si="19"/>
        <v>2.2464107063155355E-3</v>
      </c>
      <c r="AB26" s="48">
        <f t="shared" si="9"/>
        <v>9210.0173646511194</v>
      </c>
      <c r="AC26" s="22">
        <f t="shared" si="10"/>
        <v>133672.46973713289</v>
      </c>
      <c r="AD26" s="22">
        <f t="shared" si="11"/>
        <v>256082.74410907115</v>
      </c>
      <c r="AE26" s="22">
        <f t="shared" si="20"/>
        <v>398965.23121085519</v>
      </c>
      <c r="AF26" s="115">
        <f t="shared" si="21"/>
        <v>8.7495134625118517E-4</v>
      </c>
    </row>
    <row r="27" spans="1:32" x14ac:dyDescent="0.2">
      <c r="A27" s="24" t="s">
        <v>147</v>
      </c>
      <c r="B27" s="21" t="s">
        <v>23</v>
      </c>
      <c r="C27" s="41">
        <v>1746864</v>
      </c>
      <c r="D27" s="41">
        <v>165744</v>
      </c>
      <c r="E27" s="42">
        <f t="shared" si="0"/>
        <v>9.4880883686423209E-2</v>
      </c>
      <c r="F27" s="41">
        <f t="shared" si="1"/>
        <v>15725.937185722529</v>
      </c>
      <c r="G27" s="115">
        <f t="shared" si="12"/>
        <v>8.3087561106642621E-6</v>
      </c>
      <c r="H27" s="116">
        <v>6282</v>
      </c>
      <c r="I27" s="44">
        <f t="shared" si="2"/>
        <v>1.0860165941675964E-3</v>
      </c>
      <c r="J27" s="44">
        <f t="shared" si="13"/>
        <v>9.2311410504245688E-4</v>
      </c>
      <c r="K27" s="143">
        <v>1306.7</v>
      </c>
      <c r="L27" s="95">
        <f t="shared" si="3"/>
        <v>2.0367414630496718E-2</v>
      </c>
      <c r="M27" s="95">
        <f t="shared" si="14"/>
        <v>3.0551121945745076E-3</v>
      </c>
      <c r="N27" s="96">
        <f t="shared" si="15"/>
        <v>3.9782262996169646E-3</v>
      </c>
      <c r="O27" s="163">
        <v>3611</v>
      </c>
      <c r="P27" s="164">
        <v>3897</v>
      </c>
      <c r="Q27" s="165">
        <v>2.6101222018999999</v>
      </c>
      <c r="R27" s="166">
        <f t="shared" si="16"/>
        <v>3.6232187235894133E-3</v>
      </c>
      <c r="S27" s="167">
        <f t="shared" si="4"/>
        <v>9.4570436327805069E-3</v>
      </c>
      <c r="T27" s="167">
        <f t="shared" si="17"/>
        <v>4.9049659856717437E-3</v>
      </c>
      <c r="U27" s="164">
        <f t="shared" si="5"/>
        <v>259.8197218622206</v>
      </c>
      <c r="V27" s="166">
        <f t="shared" si="6"/>
        <v>0.92661021298434698</v>
      </c>
      <c r="W27" s="166">
        <f t="shared" si="18"/>
        <v>1.2313029668118099E-2</v>
      </c>
      <c r="X27" s="164">
        <f t="shared" si="7"/>
        <v>115.09948295847296</v>
      </c>
      <c r="Y27" s="168">
        <f t="shared" si="8"/>
        <v>374.91920482069355</v>
      </c>
      <c r="Z27" s="169">
        <f t="shared" si="19"/>
        <v>6.0161755380386973E-3</v>
      </c>
      <c r="AB27" s="48">
        <f t="shared" si="9"/>
        <v>1894.3366490998662</v>
      </c>
      <c r="AC27" s="22">
        <f t="shared" si="10"/>
        <v>453503.49543325749</v>
      </c>
      <c r="AD27" s="22">
        <f t="shared" si="11"/>
        <v>685822.38167378819</v>
      </c>
      <c r="AE27" s="22">
        <f t="shared" si="20"/>
        <v>1141220.2137561454</v>
      </c>
      <c r="AF27" s="115">
        <f t="shared" si="21"/>
        <v>2.5027548374692479E-3</v>
      </c>
    </row>
    <row r="28" spans="1:32" x14ac:dyDescent="0.2">
      <c r="A28" s="24" t="s">
        <v>148</v>
      </c>
      <c r="B28" s="21" t="s">
        <v>24</v>
      </c>
      <c r="C28" s="41">
        <v>63133792</v>
      </c>
      <c r="D28" s="41">
        <v>12472493</v>
      </c>
      <c r="E28" s="42">
        <f t="shared" si="0"/>
        <v>0.1975565320074549</v>
      </c>
      <c r="F28" s="41">
        <f t="shared" si="1"/>
        <v>2464022.4625672572</v>
      </c>
      <c r="G28" s="115">
        <f t="shared" si="12"/>
        <v>1.301859561747262E-3</v>
      </c>
      <c r="H28" s="116">
        <v>102149</v>
      </c>
      <c r="I28" s="44">
        <f t="shared" si="2"/>
        <v>1.7659266010446643E-2</v>
      </c>
      <c r="J28" s="44">
        <f t="shared" si="13"/>
        <v>1.5010376108879647E-2</v>
      </c>
      <c r="K28" s="143">
        <v>184.5</v>
      </c>
      <c r="L28" s="95">
        <f t="shared" si="3"/>
        <v>2.8757848008928175E-3</v>
      </c>
      <c r="M28" s="95">
        <f t="shared" si="14"/>
        <v>4.3136772013392259E-4</v>
      </c>
      <c r="N28" s="96">
        <f t="shared" si="15"/>
        <v>1.544174382901357E-2</v>
      </c>
      <c r="O28" s="163">
        <v>12989</v>
      </c>
      <c r="P28" s="164">
        <v>23008</v>
      </c>
      <c r="Q28" s="165">
        <v>1.8972127424</v>
      </c>
      <c r="R28" s="166">
        <f t="shared" si="16"/>
        <v>2.1391587475582556E-2</v>
      </c>
      <c r="S28" s="167">
        <f t="shared" si="4"/>
        <v>4.0584392338839474E-2</v>
      </c>
      <c r="T28" s="167">
        <f t="shared" si="17"/>
        <v>2.1049396798927165E-2</v>
      </c>
      <c r="U28" s="164">
        <f t="shared" si="5"/>
        <v>1115.0023135004017</v>
      </c>
      <c r="V28" s="166">
        <f t="shared" si="6"/>
        <v>0.56454276773296241</v>
      </c>
      <c r="W28" s="166">
        <f t="shared" si="18"/>
        <v>7.5017863505189922E-3</v>
      </c>
      <c r="X28" s="164">
        <f t="shared" si="7"/>
        <v>70.125042616065926</v>
      </c>
      <c r="Y28" s="168">
        <f t="shared" si="8"/>
        <v>1185.1273561164676</v>
      </c>
      <c r="Z28" s="169">
        <f t="shared" si="19"/>
        <v>1.9017255231665937E-2</v>
      </c>
      <c r="AB28" s="48">
        <f t="shared" si="9"/>
        <v>296814.61905394233</v>
      </c>
      <c r="AC28" s="22">
        <f t="shared" si="10"/>
        <v>1760303.2795587436</v>
      </c>
      <c r="AD28" s="22">
        <f t="shared" si="11"/>
        <v>2167898.7245992734</v>
      </c>
      <c r="AE28" s="22">
        <f t="shared" si="20"/>
        <v>4225016.6232119594</v>
      </c>
      <c r="AF28" s="115">
        <f t="shared" si="21"/>
        <v>9.2656795460435079E-3</v>
      </c>
    </row>
    <row r="29" spans="1:32" x14ac:dyDescent="0.2">
      <c r="A29" s="24" t="s">
        <v>149</v>
      </c>
      <c r="B29" s="21" t="s">
        <v>25</v>
      </c>
      <c r="C29" s="41">
        <v>516795710.3599999</v>
      </c>
      <c r="D29" s="41">
        <v>210861820.24000001</v>
      </c>
      <c r="E29" s="42">
        <f t="shared" si="0"/>
        <v>0.40801774475471875</v>
      </c>
      <c r="F29" s="41">
        <f t="shared" si="1"/>
        <v>86035364.349199712</v>
      </c>
      <c r="G29" s="115">
        <f t="shared" si="12"/>
        <v>4.5456550590742786E-2</v>
      </c>
      <c r="H29" s="116">
        <v>643143</v>
      </c>
      <c r="I29" s="44">
        <f t="shared" si="2"/>
        <v>0.11118496823029775</v>
      </c>
      <c r="J29" s="44">
        <f t="shared" si="13"/>
        <v>9.4507222995753079E-2</v>
      </c>
      <c r="K29" s="143">
        <v>118.4</v>
      </c>
      <c r="L29" s="95">
        <f t="shared" si="3"/>
        <v>1.8454900836081822E-3</v>
      </c>
      <c r="M29" s="95">
        <f t="shared" si="14"/>
        <v>2.7682351254122733E-4</v>
      </c>
      <c r="N29" s="96">
        <f t="shared" si="15"/>
        <v>9.4784046508294306E-2</v>
      </c>
      <c r="O29" s="163">
        <v>113831</v>
      </c>
      <c r="P29" s="164">
        <v>95688</v>
      </c>
      <c r="Q29" s="165">
        <v>1.8797706219999999</v>
      </c>
      <c r="R29" s="166">
        <f t="shared" si="16"/>
        <v>8.8965499928874453E-2</v>
      </c>
      <c r="S29" s="167">
        <f t="shared" si="4"/>
        <v>0.16723473313784129</v>
      </c>
      <c r="T29" s="167">
        <f t="shared" si="17"/>
        <v>8.6737537597976422E-2</v>
      </c>
      <c r="U29" s="164">
        <f t="shared" si="5"/>
        <v>4594.5523291195204</v>
      </c>
      <c r="V29" s="166">
        <f t="shared" si="6"/>
        <v>1.1896058021904523</v>
      </c>
      <c r="W29" s="166">
        <f t="shared" si="18"/>
        <v>1.5807781233665195E-2</v>
      </c>
      <c r="X29" s="164">
        <f t="shared" si="7"/>
        <v>147.7676490479536</v>
      </c>
      <c r="Y29" s="168">
        <f t="shared" si="8"/>
        <v>4742.3199781674739</v>
      </c>
      <c r="Z29" s="169">
        <f t="shared" si="19"/>
        <v>7.6098074143329725E-2</v>
      </c>
      <c r="AB29" s="48">
        <f t="shared" si="9"/>
        <v>10363766.679248691</v>
      </c>
      <c r="AC29" s="22">
        <f t="shared" si="10"/>
        <v>10805040.529483862</v>
      </c>
      <c r="AD29" s="22">
        <f t="shared" si="11"/>
        <v>8674906.8606434017</v>
      </c>
      <c r="AE29" s="22">
        <f t="shared" si="20"/>
        <v>29843714.069375955</v>
      </c>
      <c r="AF29" s="115">
        <f t="shared" si="21"/>
        <v>6.5448805458277401E-2</v>
      </c>
    </row>
    <row r="30" spans="1:32" x14ac:dyDescent="0.2">
      <c r="A30" s="24" t="s">
        <v>150</v>
      </c>
      <c r="B30" s="21" t="s">
        <v>26</v>
      </c>
      <c r="C30" s="41">
        <v>997290</v>
      </c>
      <c r="D30" s="41">
        <v>297293.69</v>
      </c>
      <c r="E30" s="42">
        <f t="shared" si="0"/>
        <v>0.29810154518745802</v>
      </c>
      <c r="F30" s="41">
        <f t="shared" si="1"/>
        <v>88623.708363481142</v>
      </c>
      <c r="G30" s="115">
        <f t="shared" si="12"/>
        <v>4.6824095105971246E-5</v>
      </c>
      <c r="H30" s="116">
        <v>1959</v>
      </c>
      <c r="I30" s="44">
        <f t="shared" si="2"/>
        <v>3.3866706589849116E-4</v>
      </c>
      <c r="J30" s="44">
        <f t="shared" si="13"/>
        <v>2.8786700601371749E-4</v>
      </c>
      <c r="K30" s="143">
        <v>496.6</v>
      </c>
      <c r="L30" s="95">
        <f t="shared" si="3"/>
        <v>7.7404592527012097E-3</v>
      </c>
      <c r="M30" s="95">
        <f t="shared" si="14"/>
        <v>1.1610688879051814E-3</v>
      </c>
      <c r="N30" s="96">
        <f t="shared" si="15"/>
        <v>1.4489358939188989E-3</v>
      </c>
      <c r="O30" s="163">
        <v>188</v>
      </c>
      <c r="P30" s="164">
        <v>192</v>
      </c>
      <c r="Q30" s="165">
        <v>1.9505591721</v>
      </c>
      <c r="R30" s="166">
        <f t="shared" si="16"/>
        <v>1.7851116113142606E-4</v>
      </c>
      <c r="S30" s="167">
        <f t="shared" si="4"/>
        <v>3.4819658266712413E-4</v>
      </c>
      <c r="T30" s="167">
        <f t="shared" si="17"/>
        <v>1.8059474616246836E-4</v>
      </c>
      <c r="U30" s="164">
        <f t="shared" si="5"/>
        <v>9.5662389616520045</v>
      </c>
      <c r="V30" s="166">
        <f t="shared" si="6"/>
        <v>0.97916666666666663</v>
      </c>
      <c r="W30" s="166">
        <f t="shared" si="18"/>
        <v>1.3011413049148681E-2</v>
      </c>
      <c r="X30" s="164">
        <f t="shared" si="7"/>
        <v>121.62781662045917</v>
      </c>
      <c r="Y30" s="168">
        <f t="shared" si="8"/>
        <v>131.19405558211116</v>
      </c>
      <c r="Z30" s="169">
        <f t="shared" si="19"/>
        <v>2.1052174916104003E-3</v>
      </c>
      <c r="AB30" s="48">
        <f t="shared" si="9"/>
        <v>10675.556995388524</v>
      </c>
      <c r="AC30" s="22">
        <f t="shared" si="10"/>
        <v>165173.4826181707</v>
      </c>
      <c r="AD30" s="22">
        <f t="shared" si="11"/>
        <v>239987.22525776739</v>
      </c>
      <c r="AE30" s="22">
        <f t="shared" si="20"/>
        <v>415836.26487132662</v>
      </c>
      <c r="AF30" s="115">
        <f t="shared" si="21"/>
        <v>9.119503939353105E-4</v>
      </c>
    </row>
    <row r="31" spans="1:32" x14ac:dyDescent="0.2">
      <c r="A31" s="24" t="s">
        <v>151</v>
      </c>
      <c r="B31" s="21" t="s">
        <v>27</v>
      </c>
      <c r="C31" s="41">
        <v>2347113</v>
      </c>
      <c r="D31" s="41">
        <v>539788</v>
      </c>
      <c r="E31" s="42">
        <f t="shared" si="0"/>
        <v>0.22997955360479022</v>
      </c>
      <c r="F31" s="41">
        <f t="shared" si="1"/>
        <v>124140.20328122251</v>
      </c>
      <c r="G31" s="115">
        <f t="shared" si="12"/>
        <v>6.5589138530224345E-5</v>
      </c>
      <c r="H31" s="116">
        <v>16086</v>
      </c>
      <c r="I31" s="44">
        <f t="shared" si="2"/>
        <v>2.7809078213594327E-3</v>
      </c>
      <c r="J31" s="44">
        <f t="shared" si="13"/>
        <v>2.3637716481555177E-3</v>
      </c>
      <c r="K31" s="143">
        <v>170.6</v>
      </c>
      <c r="L31" s="95">
        <f t="shared" si="3"/>
        <v>2.6591267589827351E-3</v>
      </c>
      <c r="M31" s="95">
        <f t="shared" si="14"/>
        <v>3.9886901384741024E-4</v>
      </c>
      <c r="N31" s="96">
        <f t="shared" si="15"/>
        <v>2.762640662002928E-3</v>
      </c>
      <c r="O31" s="163">
        <v>3006</v>
      </c>
      <c r="P31" s="164">
        <v>3272</v>
      </c>
      <c r="Q31" s="165">
        <v>1.6415123341</v>
      </c>
      <c r="R31" s="166">
        <f t="shared" si="16"/>
        <v>3.0421277042813858E-3</v>
      </c>
      <c r="S31" s="167">
        <f t="shared" si="4"/>
        <v>4.9936901484852123E-3</v>
      </c>
      <c r="T31" s="167">
        <f t="shared" si="17"/>
        <v>2.5900145195906737E-3</v>
      </c>
      <c r="U31" s="164">
        <f t="shared" si="5"/>
        <v>137.19500890830375</v>
      </c>
      <c r="V31" s="166">
        <f t="shared" si="6"/>
        <v>0.91870415647921755</v>
      </c>
      <c r="W31" s="166">
        <f t="shared" si="18"/>
        <v>1.2207971999919139E-2</v>
      </c>
      <c r="X31" s="164">
        <f t="shared" si="7"/>
        <v>114.11742706999955</v>
      </c>
      <c r="Y31" s="168">
        <f t="shared" si="8"/>
        <v>251.31243597830331</v>
      </c>
      <c r="Z31" s="169">
        <f t="shared" si="19"/>
        <v>4.032708141639944E-3</v>
      </c>
      <c r="AB31" s="48">
        <f t="shared" si="9"/>
        <v>14953.851966026576</v>
      </c>
      <c r="AC31" s="22">
        <f t="shared" si="10"/>
        <v>314931.10308104043</v>
      </c>
      <c r="AD31" s="22">
        <f t="shared" si="11"/>
        <v>459714.2295479665</v>
      </c>
      <c r="AE31" s="22">
        <f t="shared" si="20"/>
        <v>789599.18459503353</v>
      </c>
      <c r="AF31" s="115">
        <f t="shared" si="21"/>
        <v>1.7316317701758304E-3</v>
      </c>
    </row>
    <row r="32" spans="1:32" x14ac:dyDescent="0.2">
      <c r="A32" s="24" t="s">
        <v>152</v>
      </c>
      <c r="B32" s="21" t="s">
        <v>28</v>
      </c>
      <c r="C32" s="41">
        <v>702996</v>
      </c>
      <c r="D32" s="41">
        <v>419888</v>
      </c>
      <c r="E32" s="42">
        <f t="shared" si="0"/>
        <v>0.597283626080376</v>
      </c>
      <c r="F32" s="41">
        <f t="shared" si="1"/>
        <v>250792.22718763692</v>
      </c>
      <c r="G32" s="115">
        <f t="shared" si="12"/>
        <v>1.3250539065132603E-4</v>
      </c>
      <c r="H32" s="116">
        <v>1386</v>
      </c>
      <c r="I32" s="44">
        <f t="shared" si="2"/>
        <v>2.3960824570459864E-4</v>
      </c>
      <c r="J32" s="44">
        <f t="shared" si="13"/>
        <v>2.0366700884890884E-4</v>
      </c>
      <c r="K32" s="143">
        <v>443.2</v>
      </c>
      <c r="L32" s="95">
        <f t="shared" si="3"/>
        <v>6.9081182859387349E-3</v>
      </c>
      <c r="M32" s="95">
        <f t="shared" si="14"/>
        <v>1.0362177428908102E-3</v>
      </c>
      <c r="N32" s="96">
        <f t="shared" si="15"/>
        <v>1.239884751739719E-3</v>
      </c>
      <c r="O32" s="163">
        <v>237</v>
      </c>
      <c r="P32" s="164">
        <v>131</v>
      </c>
      <c r="Q32" s="165">
        <v>2.2584083591000002</v>
      </c>
      <c r="R32" s="166">
        <f t="shared" si="16"/>
        <v>1.2179667764696256E-4</v>
      </c>
      <c r="S32" s="167">
        <f t="shared" si="4"/>
        <v>2.7506663490850839E-4</v>
      </c>
      <c r="T32" s="167">
        <f t="shared" si="17"/>
        <v>1.426653550949875E-4</v>
      </c>
      <c r="U32" s="164">
        <f t="shared" si="5"/>
        <v>7.5570907093819857</v>
      </c>
      <c r="V32" s="166">
        <f t="shared" si="6"/>
        <v>1.8091603053435115</v>
      </c>
      <c r="W32" s="166">
        <f t="shared" si="18"/>
        <v>2.4040577366755789E-2</v>
      </c>
      <c r="X32" s="164">
        <f t="shared" si="7"/>
        <v>224.72600972459696</v>
      </c>
      <c r="Y32" s="168">
        <f t="shared" si="8"/>
        <v>232.28310043397894</v>
      </c>
      <c r="Z32" s="169">
        <f t="shared" si="19"/>
        <v>3.7273521568441078E-3</v>
      </c>
      <c r="AB32" s="48">
        <f t="shared" si="9"/>
        <v>30210.276288159595</v>
      </c>
      <c r="AC32" s="22">
        <f t="shared" si="10"/>
        <v>141342.40400112441</v>
      </c>
      <c r="AD32" s="22">
        <f t="shared" si="11"/>
        <v>424904.74511272722</v>
      </c>
      <c r="AE32" s="22">
        <f t="shared" si="20"/>
        <v>596457.42540201126</v>
      </c>
      <c r="AF32" s="115">
        <f t="shared" si="21"/>
        <v>1.30806192247162E-3</v>
      </c>
    </row>
    <row r="33" spans="1:32" x14ac:dyDescent="0.2">
      <c r="A33" s="24" t="s">
        <v>153</v>
      </c>
      <c r="B33" s="21" t="s">
        <v>29</v>
      </c>
      <c r="C33" s="41">
        <v>1978005</v>
      </c>
      <c r="D33" s="41">
        <v>656691</v>
      </c>
      <c r="E33" s="42">
        <f t="shared" si="0"/>
        <v>0.33199663297109966</v>
      </c>
      <c r="F33" s="41">
        <f t="shared" si="1"/>
        <v>218019.2009024244</v>
      </c>
      <c r="G33" s="115">
        <f t="shared" si="12"/>
        <v>1.1518985141214846E-4</v>
      </c>
      <c r="H33" s="116">
        <v>7026</v>
      </c>
      <c r="I33" s="44">
        <f t="shared" si="2"/>
        <v>1.2146374706497186E-3</v>
      </c>
      <c r="J33" s="44">
        <f t="shared" si="13"/>
        <v>1.0324418500522608E-3</v>
      </c>
      <c r="K33" s="143">
        <v>127.8</v>
      </c>
      <c r="L33" s="95">
        <f t="shared" si="3"/>
        <v>1.9920070328135614E-3</v>
      </c>
      <c r="M33" s="95">
        <f t="shared" si="14"/>
        <v>2.9880105492203422E-4</v>
      </c>
      <c r="N33" s="96">
        <f t="shared" si="15"/>
        <v>1.331242904974295E-3</v>
      </c>
      <c r="O33" s="163">
        <v>2843</v>
      </c>
      <c r="P33" s="164">
        <v>1571</v>
      </c>
      <c r="Q33" s="165">
        <v>1.4705313694</v>
      </c>
      <c r="R33" s="166">
        <f t="shared" si="16"/>
        <v>1.4606303861326581E-3</v>
      </c>
      <c r="S33" s="167">
        <f t="shared" si="4"/>
        <v>2.1479028019069082E-3</v>
      </c>
      <c r="T33" s="167">
        <f t="shared" si="17"/>
        <v>1.1140257561426585E-3</v>
      </c>
      <c r="U33" s="164">
        <f t="shared" si="5"/>
        <v>59.010778658579298</v>
      </c>
      <c r="V33" s="166">
        <f t="shared" si="6"/>
        <v>1.8096753660089115</v>
      </c>
      <c r="W33" s="166">
        <f t="shared" si="18"/>
        <v>2.4047421622479592E-2</v>
      </c>
      <c r="X33" s="164">
        <f t="shared" si="7"/>
        <v>224.78998831607919</v>
      </c>
      <c r="Y33" s="168">
        <f t="shared" si="8"/>
        <v>283.80076697465847</v>
      </c>
      <c r="Z33" s="169">
        <f t="shared" si="19"/>
        <v>4.554035136093198E-3</v>
      </c>
      <c r="AB33" s="48">
        <f t="shared" si="9"/>
        <v>26262.457849055296</v>
      </c>
      <c r="AC33" s="22">
        <f t="shared" si="10"/>
        <v>151756.90501435148</v>
      </c>
      <c r="AD33" s="22">
        <f t="shared" si="11"/>
        <v>519143.63261410902</v>
      </c>
      <c r="AE33" s="22">
        <f t="shared" si="20"/>
        <v>697162.99547751574</v>
      </c>
      <c r="AF33" s="115">
        <f t="shared" si="21"/>
        <v>1.5289144359729476E-3</v>
      </c>
    </row>
    <row r="34" spans="1:32" x14ac:dyDescent="0.2">
      <c r="A34" s="24" t="s">
        <v>154</v>
      </c>
      <c r="B34" s="21" t="s">
        <v>30</v>
      </c>
      <c r="C34" s="41">
        <v>579083</v>
      </c>
      <c r="D34" s="41">
        <v>129046</v>
      </c>
      <c r="E34" s="42">
        <f t="shared" si="0"/>
        <v>0.22284542975704691</v>
      </c>
      <c r="F34" s="41">
        <f t="shared" si="1"/>
        <v>28757.311328427877</v>
      </c>
      <c r="G34" s="115">
        <f t="shared" si="12"/>
        <v>1.5193847171364735E-5</v>
      </c>
      <c r="H34" s="116">
        <v>3298</v>
      </c>
      <c r="I34" s="44">
        <f t="shared" si="2"/>
        <v>5.7015006806188052E-4</v>
      </c>
      <c r="J34" s="44">
        <f t="shared" si="13"/>
        <v>4.8462755785259843E-4</v>
      </c>
      <c r="K34" s="143">
        <v>560.5</v>
      </c>
      <c r="L34" s="95">
        <f t="shared" si="3"/>
        <v>8.7364627691079895E-3</v>
      </c>
      <c r="M34" s="95">
        <f t="shared" si="14"/>
        <v>1.3104694153661983E-3</v>
      </c>
      <c r="N34" s="96">
        <f t="shared" si="15"/>
        <v>1.7950969732187967E-3</v>
      </c>
      <c r="O34" s="163">
        <v>2022</v>
      </c>
      <c r="P34" s="164">
        <v>1144</v>
      </c>
      <c r="Q34" s="165">
        <v>2.2004042460000002</v>
      </c>
      <c r="R34" s="166">
        <f t="shared" si="16"/>
        <v>1.0636290017414136E-3</v>
      </c>
      <c r="S34" s="167">
        <f t="shared" si="4"/>
        <v>2.3404137716005482E-3</v>
      </c>
      <c r="T34" s="167">
        <f t="shared" si="17"/>
        <v>1.2138730017388346E-3</v>
      </c>
      <c r="U34" s="164">
        <f t="shared" si="5"/>
        <v>64.299762038951201</v>
      </c>
      <c r="V34" s="166">
        <f t="shared" si="6"/>
        <v>1.7674825174825175</v>
      </c>
      <c r="W34" s="166">
        <f t="shared" si="18"/>
        <v>2.3486752434499599E-2</v>
      </c>
      <c r="X34" s="164">
        <f t="shared" si="7"/>
        <v>219.54897652721479</v>
      </c>
      <c r="Y34" s="168">
        <f t="shared" si="8"/>
        <v>283.84873856616599</v>
      </c>
      <c r="Z34" s="169">
        <f t="shared" si="19"/>
        <v>4.5548049166529488E-3</v>
      </c>
      <c r="AB34" s="48">
        <f t="shared" si="9"/>
        <v>3464.0879036750894</v>
      </c>
      <c r="AC34" s="22">
        <f t="shared" si="10"/>
        <v>204634.60112230599</v>
      </c>
      <c r="AD34" s="22">
        <f t="shared" si="11"/>
        <v>519231.38483036606</v>
      </c>
      <c r="AE34" s="22">
        <f t="shared" si="20"/>
        <v>727330.07385634712</v>
      </c>
      <c r="AF34" s="115">
        <f t="shared" si="21"/>
        <v>1.5950723960536188E-3</v>
      </c>
    </row>
    <row r="35" spans="1:32" x14ac:dyDescent="0.2">
      <c r="A35" s="24" t="s">
        <v>155</v>
      </c>
      <c r="B35" s="21" t="s">
        <v>31</v>
      </c>
      <c r="C35" s="41">
        <v>512545762.94000041</v>
      </c>
      <c r="D35" s="41">
        <v>116809127.09999999</v>
      </c>
      <c r="E35" s="42">
        <f t="shared" si="0"/>
        <v>0.22789989801100724</v>
      </c>
      <c r="F35" s="41">
        <f t="shared" si="1"/>
        <v>26620788.152844779</v>
      </c>
      <c r="G35" s="115">
        <f t="shared" si="12"/>
        <v>1.4065020966538059E-2</v>
      </c>
      <c r="H35" s="116">
        <v>471523</v>
      </c>
      <c r="I35" s="44">
        <f t="shared" si="2"/>
        <v>8.1515727878332944E-2</v>
      </c>
      <c r="J35" s="44">
        <f t="shared" si="13"/>
        <v>6.9288368696583003E-2</v>
      </c>
      <c r="K35" s="143">
        <v>247.3</v>
      </c>
      <c r="L35" s="95">
        <f t="shared" si="3"/>
        <v>3.8546427168606708E-3</v>
      </c>
      <c r="M35" s="95">
        <f t="shared" si="14"/>
        <v>5.7819640752910064E-4</v>
      </c>
      <c r="N35" s="96">
        <f t="shared" si="15"/>
        <v>6.9866565104112099E-2</v>
      </c>
      <c r="O35" s="163">
        <v>78885</v>
      </c>
      <c r="P35" s="164">
        <v>113737</v>
      </c>
      <c r="Q35" s="165">
        <v>1.9568038190999999</v>
      </c>
      <c r="R35" s="166">
        <f t="shared" si="16"/>
        <v>0.1057464788208594</v>
      </c>
      <c r="S35" s="167">
        <f t="shared" si="4"/>
        <v>0.20692511361303492</v>
      </c>
      <c r="T35" s="167">
        <f t="shared" si="17"/>
        <v>0.10732324849756292</v>
      </c>
      <c r="U35" s="164">
        <f t="shared" si="5"/>
        <v>5684.9928532517488</v>
      </c>
      <c r="V35" s="166">
        <f t="shared" si="6"/>
        <v>0.69357377106834184</v>
      </c>
      <c r="W35" s="166">
        <f t="shared" si="18"/>
        <v>9.216382790222178E-3</v>
      </c>
      <c r="X35" s="164">
        <f t="shared" si="7"/>
        <v>86.152711598564025</v>
      </c>
      <c r="Y35" s="168">
        <f t="shared" si="8"/>
        <v>5771.1455648503124</v>
      </c>
      <c r="Z35" s="169">
        <f t="shared" si="19"/>
        <v>9.2607218641461805E-2</v>
      </c>
      <c r="AB35" s="48">
        <f t="shared" si="9"/>
        <v>3206723.6458022553</v>
      </c>
      <c r="AC35" s="22">
        <f t="shared" si="10"/>
        <v>7964537.2340132557</v>
      </c>
      <c r="AD35" s="22">
        <f t="shared" si="11"/>
        <v>10556889.978908066</v>
      </c>
      <c r="AE35" s="22">
        <f t="shared" si="20"/>
        <v>21728150.858723577</v>
      </c>
      <c r="AF35" s="115">
        <f t="shared" si="21"/>
        <v>4.7650956419662514E-2</v>
      </c>
    </row>
    <row r="36" spans="1:32" x14ac:dyDescent="0.2">
      <c r="A36" s="24" t="s">
        <v>156</v>
      </c>
      <c r="B36" s="21" t="s">
        <v>32</v>
      </c>
      <c r="C36" s="41">
        <v>3788861</v>
      </c>
      <c r="D36" s="41">
        <v>1176027</v>
      </c>
      <c r="E36" s="42">
        <f t="shared" si="0"/>
        <v>0.31039064246484632</v>
      </c>
      <c r="F36" s="41">
        <f t="shared" si="1"/>
        <v>365027.77608600585</v>
      </c>
      <c r="G36" s="115">
        <f t="shared" si="12"/>
        <v>1.9286143199594876E-4</v>
      </c>
      <c r="H36" s="116">
        <v>5351</v>
      </c>
      <c r="I36" s="44">
        <f t="shared" si="2"/>
        <v>9.2506762104279034E-4</v>
      </c>
      <c r="J36" s="44">
        <f t="shared" si="13"/>
        <v>7.8630747788637173E-4</v>
      </c>
      <c r="K36" s="143">
        <v>3428</v>
      </c>
      <c r="L36" s="95">
        <f t="shared" si="3"/>
        <v>5.3431925731493649E-2</v>
      </c>
      <c r="M36" s="95">
        <f t="shared" si="14"/>
        <v>8.0147888597240473E-3</v>
      </c>
      <c r="N36" s="96">
        <f t="shared" si="15"/>
        <v>8.8010963376104184E-3</v>
      </c>
      <c r="O36" s="163">
        <v>2081</v>
      </c>
      <c r="P36" s="164">
        <v>764</v>
      </c>
      <c r="Q36" s="165">
        <v>1.7755281664</v>
      </c>
      <c r="R36" s="166">
        <f t="shared" si="16"/>
        <v>7.1032566200213284E-4</v>
      </c>
      <c r="S36" s="167">
        <f t="shared" si="4"/>
        <v>1.2612032202015131E-3</v>
      </c>
      <c r="T36" s="167">
        <f t="shared" si="17"/>
        <v>6.5413242619134164E-4</v>
      </c>
      <c r="U36" s="164">
        <f t="shared" si="5"/>
        <v>34.649884531425158</v>
      </c>
      <c r="V36" s="166">
        <f t="shared" si="6"/>
        <v>2.7238219895287958</v>
      </c>
      <c r="W36" s="166">
        <f t="shared" si="18"/>
        <v>3.6194831977647418E-2</v>
      </c>
      <c r="X36" s="164">
        <f t="shared" si="7"/>
        <v>338.3412985012929</v>
      </c>
      <c r="Y36" s="168">
        <f t="shared" si="8"/>
        <v>372.99118303271803</v>
      </c>
      <c r="Z36" s="169">
        <f t="shared" si="19"/>
        <v>5.9852373589097526E-3</v>
      </c>
      <c r="AB36" s="48">
        <f t="shared" si="9"/>
        <v>43971.019724467398</v>
      </c>
      <c r="AC36" s="22">
        <f t="shared" si="10"/>
        <v>1003293.3403349785</v>
      </c>
      <c r="AD36" s="22">
        <f t="shared" si="11"/>
        <v>682295.54048361559</v>
      </c>
      <c r="AE36" s="22">
        <f t="shared" si="20"/>
        <v>1729559.9005430616</v>
      </c>
      <c r="AF36" s="115">
        <f t="shared" si="21"/>
        <v>3.7930141401280176E-3</v>
      </c>
    </row>
    <row r="37" spans="1:32" x14ac:dyDescent="0.2">
      <c r="A37" s="24" t="s">
        <v>157</v>
      </c>
      <c r="B37" s="21" t="s">
        <v>33</v>
      </c>
      <c r="C37" s="41">
        <v>39384069</v>
      </c>
      <c r="D37" s="41">
        <v>12032960</v>
      </c>
      <c r="E37" s="42">
        <f t="shared" ref="E37:E56" si="22">D37/C37</f>
        <v>0.30552861361277828</v>
      </c>
      <c r="F37" s="41">
        <f t="shared" ref="F37:F55" si="23">E37*D37</f>
        <v>3676413.5864580167</v>
      </c>
      <c r="G37" s="115">
        <f t="shared" si="12"/>
        <v>1.9424231122800778E-3</v>
      </c>
      <c r="H37" s="116">
        <v>84666</v>
      </c>
      <c r="I37" s="44">
        <f t="shared" si="2"/>
        <v>1.4636848290638924E-2</v>
      </c>
      <c r="J37" s="44">
        <f t="shared" si="13"/>
        <v>1.2441321047043085E-2</v>
      </c>
      <c r="K37" s="143">
        <v>2509.1999999999998</v>
      </c>
      <c r="L37" s="95">
        <f t="shared" si="3"/>
        <v>3.9110673292142316E-2</v>
      </c>
      <c r="M37" s="95">
        <f t="shared" si="14"/>
        <v>5.8666009938213469E-3</v>
      </c>
      <c r="N37" s="96">
        <f t="shared" si="15"/>
        <v>1.8307922040864431E-2</v>
      </c>
      <c r="O37" s="163">
        <v>25760</v>
      </c>
      <c r="P37" s="164">
        <v>21267</v>
      </c>
      <c r="Q37" s="165">
        <v>2.0486592371999999</v>
      </c>
      <c r="R37" s="166">
        <f t="shared" si="16"/>
        <v>1.9772900332198112E-2</v>
      </c>
      <c r="S37" s="167">
        <f t="shared" si="4"/>
        <v>4.0507934911792609E-2</v>
      </c>
      <c r="T37" s="167">
        <f t="shared" si="17"/>
        <v>2.1009741585989696E-2</v>
      </c>
      <c r="U37" s="164">
        <f t="shared" ref="U37:U55" si="24">+AC$5*0.85*T37</f>
        <v>1112.9017471711147</v>
      </c>
      <c r="V37" s="166">
        <f t="shared" si="6"/>
        <v>1.2112662810927728</v>
      </c>
      <c r="W37" s="166">
        <f t="shared" si="18"/>
        <v>1.6095611127629923E-2</v>
      </c>
      <c r="X37" s="164">
        <f t="shared" ref="X37:X55" si="25">AC$5*0.15*W37</f>
        <v>150.45821935179302</v>
      </c>
      <c r="Y37" s="168">
        <f t="shared" si="8"/>
        <v>1263.3599665229078</v>
      </c>
      <c r="Z37" s="169">
        <f t="shared" si="19"/>
        <v>2.0272622017235731E-2</v>
      </c>
      <c r="AB37" s="48">
        <f t="shared" ref="AB37:AB55" si="26">G37*AB$3</f>
        <v>442858.50260161282</v>
      </c>
      <c r="AC37" s="22">
        <f t="shared" ref="AC37:AC55" si="27">N37*AC$3</f>
        <v>2087037.2910789428</v>
      </c>
      <c r="AD37" s="22">
        <f t="shared" ref="AD37:AD55" si="28">Z37*AD$3</f>
        <v>2311006.0247952249</v>
      </c>
      <c r="AE37" s="22">
        <f t="shared" si="20"/>
        <v>4840901.818475781</v>
      </c>
      <c r="AF37" s="115">
        <f t="shared" si="21"/>
        <v>1.0616347570665081E-2</v>
      </c>
    </row>
    <row r="38" spans="1:32" x14ac:dyDescent="0.2">
      <c r="A38" s="24" t="s">
        <v>158</v>
      </c>
      <c r="B38" s="21" t="s">
        <v>34</v>
      </c>
      <c r="C38" s="41">
        <v>2191945</v>
      </c>
      <c r="D38" s="41">
        <v>947940</v>
      </c>
      <c r="E38" s="42">
        <f t="shared" si="22"/>
        <v>0.43246523065131653</v>
      </c>
      <c r="F38" s="41">
        <f t="shared" si="23"/>
        <v>409951.09074360901</v>
      </c>
      <c r="G38" s="115">
        <f t="shared" si="12"/>
        <v>2.1659654302713939E-4</v>
      </c>
      <c r="H38" s="116">
        <v>5119</v>
      </c>
      <c r="I38" s="44">
        <f t="shared" si="2"/>
        <v>8.8496003590320376E-4</v>
      </c>
      <c r="J38" s="44">
        <f t="shared" si="13"/>
        <v>7.5221603051772322E-4</v>
      </c>
      <c r="K38" s="143">
        <v>264.89999999999998</v>
      </c>
      <c r="L38" s="95">
        <f t="shared" si="3"/>
        <v>4.1289723238835084E-3</v>
      </c>
      <c r="M38" s="95">
        <f t="shared" si="14"/>
        <v>6.1934584858252628E-4</v>
      </c>
      <c r="N38" s="96">
        <f t="shared" si="15"/>
        <v>1.3715618791002495E-3</v>
      </c>
      <c r="O38" s="163">
        <v>1318</v>
      </c>
      <c r="P38" s="164">
        <v>475</v>
      </c>
      <c r="Q38" s="165">
        <v>2.0058388967999998</v>
      </c>
      <c r="R38" s="166">
        <f t="shared" si="16"/>
        <v>4.4162917467410089E-4</v>
      </c>
      <c r="S38" s="167">
        <f t="shared" si="4"/>
        <v>8.8583697652299298E-4</v>
      </c>
      <c r="T38" s="167">
        <f t="shared" si="17"/>
        <v>4.5944593336068676E-4</v>
      </c>
      <c r="U38" s="164">
        <f t="shared" si="24"/>
        <v>24.337195194668329</v>
      </c>
      <c r="V38" s="166">
        <f t="shared" si="6"/>
        <v>2.7747368421052632</v>
      </c>
      <c r="W38" s="166">
        <f t="shared" si="18"/>
        <v>3.6871401350116108E-2</v>
      </c>
      <c r="X38" s="164">
        <f t="shared" si="25"/>
        <v>344.66571962717705</v>
      </c>
      <c r="Y38" s="168">
        <f t="shared" si="8"/>
        <v>369.00291482184537</v>
      </c>
      <c r="Z38" s="169">
        <f t="shared" si="19"/>
        <v>5.9212392458739991E-3</v>
      </c>
      <c r="AB38" s="48">
        <f t="shared" si="26"/>
        <v>49382.454372203654</v>
      </c>
      <c r="AC38" s="22">
        <f t="shared" si="27"/>
        <v>156353.12310786816</v>
      </c>
      <c r="AD38" s="22">
        <f t="shared" si="28"/>
        <v>674999.9856868356</v>
      </c>
      <c r="AE38" s="22">
        <f t="shared" si="20"/>
        <v>880735.56316690741</v>
      </c>
      <c r="AF38" s="115">
        <f t="shared" si="21"/>
        <v>1.931498552757132E-3</v>
      </c>
    </row>
    <row r="39" spans="1:32" x14ac:dyDescent="0.2">
      <c r="A39" s="24" t="s">
        <v>159</v>
      </c>
      <c r="B39" s="21" t="s">
        <v>35</v>
      </c>
      <c r="C39" s="41">
        <v>739738</v>
      </c>
      <c r="D39" s="41">
        <v>296637</v>
      </c>
      <c r="E39" s="42">
        <f t="shared" si="22"/>
        <v>0.40100278747340273</v>
      </c>
      <c r="F39" s="41">
        <f t="shared" si="23"/>
        <v>118952.26386774777</v>
      </c>
      <c r="G39" s="115">
        <f t="shared" si="12"/>
        <v>6.2848104861172214E-5</v>
      </c>
      <c r="H39" s="116">
        <v>1483</v>
      </c>
      <c r="I39" s="44">
        <f t="shared" si="2"/>
        <v>2.5637736535347747E-4</v>
      </c>
      <c r="J39" s="44">
        <f t="shared" si="13"/>
        <v>2.1792076055045584E-4</v>
      </c>
      <c r="K39" s="143">
        <v>207.9</v>
      </c>
      <c r="L39" s="95">
        <f t="shared" si="3"/>
        <v>3.2405184829572727E-3</v>
      </c>
      <c r="M39" s="95">
        <f t="shared" si="14"/>
        <v>4.8607777244359088E-4</v>
      </c>
      <c r="N39" s="96">
        <f t="shared" si="15"/>
        <v>7.0399853299404674E-4</v>
      </c>
      <c r="O39" s="163">
        <v>35</v>
      </c>
      <c r="P39" s="164">
        <v>141</v>
      </c>
      <c r="Q39" s="165">
        <v>1.5774653305999999</v>
      </c>
      <c r="R39" s="166">
        <f t="shared" si="16"/>
        <v>1.3109413395589101E-4</v>
      </c>
      <c r="S39" s="167">
        <f t="shared" si="4"/>
        <v>2.0679645136045029E-4</v>
      </c>
      <c r="T39" s="167">
        <f t="shared" si="17"/>
        <v>1.072565168637593E-4</v>
      </c>
      <c r="U39" s="164">
        <f t="shared" si="24"/>
        <v>5.6814580286301473</v>
      </c>
      <c r="V39" s="166">
        <f t="shared" si="6"/>
        <v>0.24822695035460993</v>
      </c>
      <c r="W39" s="166">
        <f t="shared" si="18"/>
        <v>3.2985021763346587E-3</v>
      </c>
      <c r="X39" s="164">
        <f t="shared" si="25"/>
        <v>30.833670125603046</v>
      </c>
      <c r="Y39" s="168">
        <f t="shared" si="8"/>
        <v>36.515128154233196</v>
      </c>
      <c r="Z39" s="169">
        <f t="shared" si="19"/>
        <v>5.8594336578439421E-4</v>
      </c>
      <c r="AB39" s="48">
        <f t="shared" si="26"/>
        <v>14328.91599889214</v>
      </c>
      <c r="AC39" s="22">
        <f t="shared" si="27"/>
        <v>80253.301709715583</v>
      </c>
      <c r="AD39" s="22">
        <f t="shared" si="28"/>
        <v>66795.437085802681</v>
      </c>
      <c r="AE39" s="22">
        <f t="shared" si="20"/>
        <v>161377.65479441039</v>
      </c>
      <c r="AF39" s="115">
        <f t="shared" si="21"/>
        <v>3.5390952712519637E-4</v>
      </c>
    </row>
    <row r="40" spans="1:32" x14ac:dyDescent="0.2">
      <c r="A40" s="24" t="s">
        <v>160</v>
      </c>
      <c r="B40" s="21" t="s">
        <v>36</v>
      </c>
      <c r="C40" s="41">
        <v>841795</v>
      </c>
      <c r="D40" s="41">
        <v>101056</v>
      </c>
      <c r="E40" s="42">
        <f t="shared" si="22"/>
        <v>0.12004823026984004</v>
      </c>
      <c r="F40" s="41">
        <f t="shared" si="23"/>
        <v>12131.593958148955</v>
      </c>
      <c r="G40" s="115">
        <f t="shared" si="12"/>
        <v>6.4096946491292108E-6</v>
      </c>
      <c r="H40" s="116">
        <v>7652</v>
      </c>
      <c r="I40" s="44">
        <f t="shared" si="2"/>
        <v>1.322858799517741E-3</v>
      </c>
      <c r="J40" s="44">
        <f t="shared" si="13"/>
        <v>1.1244299795900798E-3</v>
      </c>
      <c r="K40" s="143">
        <v>997.9</v>
      </c>
      <c r="L40" s="95">
        <f t="shared" si="3"/>
        <v>1.5554176980005108E-2</v>
      </c>
      <c r="M40" s="95">
        <f t="shared" si="14"/>
        <v>2.3331265470007659E-3</v>
      </c>
      <c r="N40" s="96">
        <f t="shared" si="15"/>
        <v>3.4575565265908457E-3</v>
      </c>
      <c r="O40" s="163">
        <v>5295</v>
      </c>
      <c r="P40" s="164">
        <v>4705</v>
      </c>
      <c r="Q40" s="165">
        <v>2.7540316573000001</v>
      </c>
      <c r="R40" s="166">
        <f t="shared" si="16"/>
        <v>4.3744531933508314E-3</v>
      </c>
      <c r="S40" s="167">
        <f t="shared" si="4"/>
        <v>1.2047382577865268E-2</v>
      </c>
      <c r="T40" s="167">
        <f t="shared" si="17"/>
        <v>6.2484645366312659E-3</v>
      </c>
      <c r="U40" s="164">
        <f t="shared" si="24"/>
        <v>330.98584632715796</v>
      </c>
      <c r="V40" s="166">
        <f t="shared" si="6"/>
        <v>1.1253985122210415</v>
      </c>
      <c r="W40" s="166">
        <f t="shared" si="18"/>
        <v>1.4954578608413996E-2</v>
      </c>
      <c r="X40" s="164">
        <f t="shared" si="25"/>
        <v>139.79209927083411</v>
      </c>
      <c r="Y40" s="168">
        <f t="shared" si="8"/>
        <v>470.77794559799207</v>
      </c>
      <c r="Z40" s="169">
        <f t="shared" si="19"/>
        <v>7.5543816473986752E-3</v>
      </c>
      <c r="AB40" s="48">
        <f t="shared" si="26"/>
        <v>1461.3642910760614</v>
      </c>
      <c r="AC40" s="22">
        <f t="shared" si="27"/>
        <v>394149.01324693224</v>
      </c>
      <c r="AD40" s="22">
        <f t="shared" si="28"/>
        <v>861172.3479033882</v>
      </c>
      <c r="AE40" s="22">
        <f t="shared" si="20"/>
        <v>1256782.7254413965</v>
      </c>
      <c r="AF40" s="115">
        <f t="shared" si="21"/>
        <v>2.7561893908219452E-3</v>
      </c>
    </row>
    <row r="41" spans="1:32" x14ac:dyDescent="0.2">
      <c r="A41" s="24" t="s">
        <v>161</v>
      </c>
      <c r="B41" s="21" t="s">
        <v>37</v>
      </c>
      <c r="C41" s="41">
        <v>4742394</v>
      </c>
      <c r="D41" s="41">
        <v>933845.6</v>
      </c>
      <c r="E41" s="42">
        <f t="shared" si="22"/>
        <v>0.19691438543486686</v>
      </c>
      <c r="F41" s="41">
        <f t="shared" si="23"/>
        <v>183887.63241505451</v>
      </c>
      <c r="G41" s="115">
        <f t="shared" si="12"/>
        <v>9.7156530098016511E-5</v>
      </c>
      <c r="H41" s="116">
        <v>6048</v>
      </c>
      <c r="I41" s="44">
        <f t="shared" si="2"/>
        <v>1.0455632539837032E-3</v>
      </c>
      <c r="J41" s="44">
        <f t="shared" si="13"/>
        <v>8.8872876588614767E-4</v>
      </c>
      <c r="K41" s="143">
        <v>3860</v>
      </c>
      <c r="L41" s="95">
        <f t="shared" si="3"/>
        <v>6.0165470631145121E-2</v>
      </c>
      <c r="M41" s="95">
        <f t="shared" si="14"/>
        <v>9.0248205946717678E-3</v>
      </c>
      <c r="N41" s="96">
        <f t="shared" si="15"/>
        <v>9.9135493605579158E-3</v>
      </c>
      <c r="O41" s="163">
        <v>1618</v>
      </c>
      <c r="P41" s="164">
        <v>916</v>
      </c>
      <c r="Q41" s="165">
        <v>2.0422796606000002</v>
      </c>
      <c r="R41" s="166">
        <f t="shared" si="16"/>
        <v>8.5164699789784515E-4</v>
      </c>
      <c r="S41" s="167">
        <f t="shared" si="4"/>
        <v>1.7393013418178203E-3</v>
      </c>
      <c r="T41" s="167">
        <f t="shared" si="17"/>
        <v>9.0210157124349997E-4</v>
      </c>
      <c r="U41" s="164">
        <f t="shared" si="24"/>
        <v>47.784995862689769</v>
      </c>
      <c r="V41" s="166">
        <f t="shared" si="6"/>
        <v>1.7663755458515285</v>
      </c>
      <c r="W41" s="166">
        <f t="shared" si="18"/>
        <v>2.3472042716925653E-2</v>
      </c>
      <c r="X41" s="164">
        <f t="shared" si="25"/>
        <v>219.41147333483556</v>
      </c>
      <c r="Y41" s="168">
        <f t="shared" si="8"/>
        <v>267.19646919752535</v>
      </c>
      <c r="Z41" s="169">
        <f t="shared" si="19"/>
        <v>4.2875927430958225E-3</v>
      </c>
      <c r="AB41" s="48">
        <f t="shared" si="26"/>
        <v>22150.990258075202</v>
      </c>
      <c r="AC41" s="22">
        <f t="shared" si="27"/>
        <v>1130108.9854028719</v>
      </c>
      <c r="AD41" s="22">
        <f t="shared" si="28"/>
        <v>488770.15773975465</v>
      </c>
      <c r="AE41" s="22">
        <f t="shared" si="20"/>
        <v>1641030.1334007019</v>
      </c>
      <c r="AF41" s="115">
        <f t="shared" si="21"/>
        <v>3.5988637909624434E-3</v>
      </c>
    </row>
    <row r="42" spans="1:32" x14ac:dyDescent="0.2">
      <c r="A42" s="24" t="s">
        <v>162</v>
      </c>
      <c r="B42" s="21" t="s">
        <v>38</v>
      </c>
      <c r="C42" s="41">
        <v>59084249</v>
      </c>
      <c r="D42" s="41">
        <v>20840679</v>
      </c>
      <c r="E42" s="42">
        <f t="shared" si="22"/>
        <v>0.35272816956681635</v>
      </c>
      <c r="F42" s="41">
        <f t="shared" si="23"/>
        <v>7351094.5561995888</v>
      </c>
      <c r="G42" s="115">
        <f t="shared" si="12"/>
        <v>3.8839308012336995E-3</v>
      </c>
      <c r="H42" s="116">
        <v>67428</v>
      </c>
      <c r="I42" s="44">
        <f t="shared" si="2"/>
        <v>1.1656785563758786E-2</v>
      </c>
      <c r="J42" s="44">
        <f t="shared" si="13"/>
        <v>9.9082677291949667E-3</v>
      </c>
      <c r="K42" s="143">
        <v>1869</v>
      </c>
      <c r="L42" s="95">
        <f t="shared" si="3"/>
        <v>2.913193383668659E-2</v>
      </c>
      <c r="M42" s="95">
        <f t="shared" si="14"/>
        <v>4.3697900755029885E-3</v>
      </c>
      <c r="N42" s="96">
        <f t="shared" si="15"/>
        <v>1.4278057804697954E-2</v>
      </c>
      <c r="O42" s="163">
        <v>15090</v>
      </c>
      <c r="P42" s="164">
        <v>11157</v>
      </c>
      <c r="Q42" s="165">
        <v>1.7986407321</v>
      </c>
      <c r="R42" s="166">
        <f t="shared" si="16"/>
        <v>1.037317200387146E-2</v>
      </c>
      <c r="S42" s="167">
        <f t="shared" si="4"/>
        <v>1.8657609687242588E-2</v>
      </c>
      <c r="T42" s="167">
        <f t="shared" si="17"/>
        <v>9.6769079686436638E-3</v>
      </c>
      <c r="U42" s="164">
        <f t="shared" si="24"/>
        <v>512.5930626723748</v>
      </c>
      <c r="V42" s="166">
        <f t="shared" si="6"/>
        <v>1.352514116698037</v>
      </c>
      <c r="W42" s="166">
        <f t="shared" si="18"/>
        <v>1.7972547908591634E-2</v>
      </c>
      <c r="X42" s="164">
        <f t="shared" si="25"/>
        <v>168.00341000408289</v>
      </c>
      <c r="Y42" s="168">
        <f t="shared" si="8"/>
        <v>680.59647267645767</v>
      </c>
      <c r="Z42" s="169">
        <f t="shared" si="19"/>
        <v>1.0921253959635859E-2</v>
      </c>
      <c r="AB42" s="48">
        <f t="shared" si="26"/>
        <v>885508.29526714736</v>
      </c>
      <c r="AC42" s="22">
        <f t="shared" si="27"/>
        <v>1627647.2565303969</v>
      </c>
      <c r="AD42" s="22">
        <f t="shared" si="28"/>
        <v>1244983.6867465379</v>
      </c>
      <c r="AE42" s="22">
        <f t="shared" si="20"/>
        <v>3758139.2385440823</v>
      </c>
      <c r="AF42" s="115">
        <f t="shared" si="21"/>
        <v>8.2417933417003042E-3</v>
      </c>
    </row>
    <row r="43" spans="1:32" x14ac:dyDescent="0.2">
      <c r="A43" s="24" t="s">
        <v>163</v>
      </c>
      <c r="B43" s="21" t="s">
        <v>39</v>
      </c>
      <c r="C43" s="41">
        <v>2540450510.1400013</v>
      </c>
      <c r="D43" s="41">
        <v>1376062053.8599999</v>
      </c>
      <c r="E43" s="42">
        <f t="shared" si="22"/>
        <v>0.541660641830085</v>
      </c>
      <c r="F43" s="41">
        <f t="shared" si="23"/>
        <v>745358655.29183257</v>
      </c>
      <c r="G43" s="115">
        <f t="shared" si="12"/>
        <v>0.3938082168746736</v>
      </c>
      <c r="H43" s="116">
        <v>1142994</v>
      </c>
      <c r="I43" s="44">
        <f t="shared" si="2"/>
        <v>0.19759797055619194</v>
      </c>
      <c r="J43" s="44">
        <f t="shared" si="13"/>
        <v>0.16795827497276314</v>
      </c>
      <c r="K43" s="143">
        <v>324.39999999999998</v>
      </c>
      <c r="L43" s="95">
        <f t="shared" si="3"/>
        <v>5.0563934385345795E-3</v>
      </c>
      <c r="M43" s="95">
        <f t="shared" si="14"/>
        <v>7.584590157801869E-4</v>
      </c>
      <c r="N43" s="96">
        <f t="shared" si="15"/>
        <v>0.16871673398854334</v>
      </c>
      <c r="O43" s="163">
        <v>182930</v>
      </c>
      <c r="P43" s="164">
        <v>207064</v>
      </c>
      <c r="Q43" s="165">
        <v>1.9809358914999999</v>
      </c>
      <c r="R43" s="166">
        <f t="shared" si="16"/>
        <v>0.19251684931519586</v>
      </c>
      <c r="S43" s="167">
        <f t="shared" si="4"/>
        <v>0.38136353652696864</v>
      </c>
      <c r="T43" s="167">
        <f t="shared" si="17"/>
        <v>0.19779703335156221</v>
      </c>
      <c r="U43" s="164">
        <f t="shared" si="24"/>
        <v>10477.456997805682</v>
      </c>
      <c r="V43" s="166">
        <f t="shared" si="6"/>
        <v>0.8834466638334042</v>
      </c>
      <c r="W43" s="166">
        <f t="shared" si="18"/>
        <v>1.1739461565986884E-2</v>
      </c>
      <c r="X43" s="164">
        <f t="shared" si="25"/>
        <v>109.73789496784924</v>
      </c>
      <c r="Y43" s="168">
        <f t="shared" si="8"/>
        <v>10587.194892773532</v>
      </c>
      <c r="Z43" s="169">
        <f t="shared" si="19"/>
        <v>0.1698883975837259</v>
      </c>
      <c r="AB43" s="48">
        <f t="shared" si="26"/>
        <v>89785441.768457621</v>
      </c>
      <c r="AC43" s="22">
        <f t="shared" si="27"/>
        <v>19233101.095645174</v>
      </c>
      <c r="AD43" s="22">
        <f t="shared" si="28"/>
        <v>19366666.533070978</v>
      </c>
      <c r="AE43" s="22">
        <f t="shared" si="20"/>
        <v>128385209.39717378</v>
      </c>
      <c r="AF43" s="115">
        <f t="shared" si="21"/>
        <v>0.28155539133040414</v>
      </c>
    </row>
    <row r="44" spans="1:32" x14ac:dyDescent="0.2">
      <c r="A44" s="24" t="s">
        <v>164</v>
      </c>
      <c r="B44" s="21" t="s">
        <v>40</v>
      </c>
      <c r="C44" s="41">
        <v>1346236</v>
      </c>
      <c r="D44" s="41">
        <v>378540</v>
      </c>
      <c r="E44" s="42">
        <f t="shared" si="22"/>
        <v>0.28118398260037614</v>
      </c>
      <c r="F44" s="41">
        <f t="shared" si="23"/>
        <v>106439.38477354638</v>
      </c>
      <c r="G44" s="115">
        <f t="shared" si="12"/>
        <v>5.6236959248156589E-5</v>
      </c>
      <c r="H44" s="116">
        <v>906</v>
      </c>
      <c r="I44" s="44">
        <f t="shared" si="2"/>
        <v>1.5662703507097141E-4</v>
      </c>
      <c r="J44" s="44">
        <f t="shared" si="13"/>
        <v>1.331329798103257E-4</v>
      </c>
      <c r="K44" s="143">
        <v>1171.2</v>
      </c>
      <c r="L44" s="95">
        <f t="shared" si="3"/>
        <v>1.8255388394610668E-2</v>
      </c>
      <c r="M44" s="95">
        <f t="shared" si="14"/>
        <v>2.7383082591916001E-3</v>
      </c>
      <c r="N44" s="96">
        <f t="shared" si="15"/>
        <v>2.8714412390019256E-3</v>
      </c>
      <c r="O44" s="163">
        <v>133</v>
      </c>
      <c r="P44" s="164">
        <v>63</v>
      </c>
      <c r="Q44" s="165">
        <v>1.7977681072</v>
      </c>
      <c r="R44" s="166">
        <f t="shared" si="16"/>
        <v>5.8573974746249173E-5</v>
      </c>
      <c r="S44" s="167">
        <f t="shared" si="4"/>
        <v>1.0530242371074497E-4</v>
      </c>
      <c r="T44" s="167">
        <f t="shared" si="17"/>
        <v>5.4615884896592997E-5</v>
      </c>
      <c r="U44" s="164">
        <f t="shared" si="24"/>
        <v>2.8930443278391995</v>
      </c>
      <c r="V44" s="166">
        <f t="shared" si="6"/>
        <v>2.1111111111111112</v>
      </c>
      <c r="W44" s="166">
        <f t="shared" si="18"/>
        <v>2.8052975652065243E-2</v>
      </c>
      <c r="X44" s="164">
        <f t="shared" si="25"/>
        <v>262.23302306822404</v>
      </c>
      <c r="Y44" s="168">
        <f t="shared" si="8"/>
        <v>265.12606739606326</v>
      </c>
      <c r="Z44" s="169">
        <f t="shared" si="19"/>
        <v>4.2543698499718906E-3</v>
      </c>
      <c r="AB44" s="48">
        <f t="shared" si="26"/>
        <v>12821.622336583636</v>
      </c>
      <c r="AC44" s="22">
        <f t="shared" si="27"/>
        <v>327333.97769351571</v>
      </c>
      <c r="AD44" s="22">
        <f t="shared" si="28"/>
        <v>484982.86736827448</v>
      </c>
      <c r="AE44" s="22">
        <f t="shared" si="20"/>
        <v>825138.46739837388</v>
      </c>
      <c r="AF44" s="115">
        <f t="shared" si="21"/>
        <v>1.8095712518675327E-3</v>
      </c>
    </row>
    <row r="45" spans="1:32" x14ac:dyDescent="0.2">
      <c r="A45" s="24" t="s">
        <v>165</v>
      </c>
      <c r="B45" s="21" t="s">
        <v>41</v>
      </c>
      <c r="C45" s="41">
        <v>105243330.84</v>
      </c>
      <c r="D45" s="41">
        <v>21534368.5</v>
      </c>
      <c r="E45" s="42">
        <f t="shared" si="22"/>
        <v>0.20461504142945083</v>
      </c>
      <c r="F45" s="41">
        <f t="shared" si="23"/>
        <v>4406255.7027845606</v>
      </c>
      <c r="G45" s="115">
        <f t="shared" si="12"/>
        <v>2.3280332080239325E-3</v>
      </c>
      <c r="H45" s="116">
        <v>147624</v>
      </c>
      <c r="I45" s="44">
        <f t="shared" si="2"/>
        <v>2.5520871330372057E-2</v>
      </c>
      <c r="J45" s="44">
        <f t="shared" si="13"/>
        <v>2.1692740630816248E-2</v>
      </c>
      <c r="K45" s="143">
        <v>322.8</v>
      </c>
      <c r="L45" s="95">
        <f t="shared" si="3"/>
        <v>5.0314543833506857E-3</v>
      </c>
      <c r="M45" s="95">
        <f t="shared" si="14"/>
        <v>7.5471815750260279E-4</v>
      </c>
      <c r="N45" s="96">
        <f t="shared" si="15"/>
        <v>2.2447458788318851E-2</v>
      </c>
      <c r="O45" s="163">
        <v>19678</v>
      </c>
      <c r="P45" s="164">
        <v>32877</v>
      </c>
      <c r="Q45" s="165">
        <v>1.8363293522999999</v>
      </c>
      <c r="R45" s="166">
        <f t="shared" si="16"/>
        <v>3.0567247106864034E-2</v>
      </c>
      <c r="S45" s="167">
        <f t="shared" si="4"/>
        <v>5.6131533081341681E-2</v>
      </c>
      <c r="T45" s="167">
        <f t="shared" si="17"/>
        <v>2.9113036925540778E-2</v>
      </c>
      <c r="U45" s="164">
        <f t="shared" si="24"/>
        <v>1542.1393703146425</v>
      </c>
      <c r="V45" s="166">
        <f t="shared" si="6"/>
        <v>0.59853392949478357</v>
      </c>
      <c r="W45" s="166">
        <f t="shared" si="18"/>
        <v>7.953469461024678E-3</v>
      </c>
      <c r="X45" s="164">
        <f t="shared" si="25"/>
        <v>74.347276613835959</v>
      </c>
      <c r="Y45" s="168">
        <f t="shared" si="8"/>
        <v>1616.4866469284784</v>
      </c>
      <c r="Z45" s="169">
        <f t="shared" si="19"/>
        <v>2.5939101805863361E-2</v>
      </c>
      <c r="AB45" s="48">
        <f t="shared" si="26"/>
        <v>530774.83170085424</v>
      </c>
      <c r="AC45" s="22">
        <f t="shared" si="27"/>
        <v>2558929.5976140811</v>
      </c>
      <c r="AD45" s="22">
        <f t="shared" si="28"/>
        <v>2956964.3482802319</v>
      </c>
      <c r="AE45" s="22">
        <f t="shared" si="20"/>
        <v>6046668.777595168</v>
      </c>
      <c r="AF45" s="115">
        <f t="shared" si="21"/>
        <v>1.3260656752557522E-2</v>
      </c>
    </row>
    <row r="46" spans="1:32" x14ac:dyDescent="0.2">
      <c r="A46" s="24" t="s">
        <v>166</v>
      </c>
      <c r="B46" s="21" t="s">
        <v>42</v>
      </c>
      <c r="C46" s="41">
        <v>7778604</v>
      </c>
      <c r="D46" s="41">
        <v>1244367</v>
      </c>
      <c r="E46" s="42">
        <f t="shared" si="22"/>
        <v>0.15997304914866473</v>
      </c>
      <c r="F46" s="41">
        <f t="shared" si="23"/>
        <v>199065.18324997649</v>
      </c>
      <c r="G46" s="115">
        <f t="shared" si="12"/>
        <v>1.0517554777278292E-4</v>
      </c>
      <c r="H46" s="116">
        <v>5389</v>
      </c>
      <c r="I46" s="44">
        <f t="shared" si="2"/>
        <v>9.3163696688461914E-4</v>
      </c>
      <c r="J46" s="44">
        <f t="shared" si="13"/>
        <v>7.918914218519263E-4</v>
      </c>
      <c r="K46" s="143">
        <v>1341</v>
      </c>
      <c r="L46" s="95">
        <f t="shared" si="3"/>
        <v>2.0902045626001453E-2</v>
      </c>
      <c r="M46" s="95">
        <f t="shared" si="14"/>
        <v>3.135306843900218E-3</v>
      </c>
      <c r="N46" s="96">
        <f t="shared" si="15"/>
        <v>3.927198265752144E-3</v>
      </c>
      <c r="O46" s="163">
        <v>1611</v>
      </c>
      <c r="P46" s="164">
        <v>1054</v>
      </c>
      <c r="Q46" s="165">
        <v>2.1403267704000002</v>
      </c>
      <c r="R46" s="166">
        <f t="shared" si="16"/>
        <v>9.7995189496105769E-4</v>
      </c>
      <c r="S46" s="167">
        <f t="shared" si="4"/>
        <v>2.0974172744893608E-3</v>
      </c>
      <c r="T46" s="167">
        <f t="shared" si="17"/>
        <v>1.0878410620281658E-3</v>
      </c>
      <c r="U46" s="164">
        <f t="shared" si="24"/>
        <v>57.62375580016429</v>
      </c>
      <c r="V46" s="166">
        <f t="shared" si="6"/>
        <v>1.5284629981024669</v>
      </c>
      <c r="W46" s="166">
        <f t="shared" si="18"/>
        <v>2.0310600917771596E-2</v>
      </c>
      <c r="X46" s="164">
        <f t="shared" si="25"/>
        <v>189.8590133559463</v>
      </c>
      <c r="Y46" s="168">
        <f t="shared" si="8"/>
        <v>247.48276915611058</v>
      </c>
      <c r="Z46" s="169">
        <f t="shared" si="19"/>
        <v>3.9712550403896802E-3</v>
      </c>
      <c r="AB46" s="48">
        <f t="shared" si="26"/>
        <v>23979.268627155307</v>
      </c>
      <c r="AC46" s="22">
        <f t="shared" si="27"/>
        <v>447686.4830312705</v>
      </c>
      <c r="AD46" s="22">
        <f t="shared" si="28"/>
        <v>452708.7969447755</v>
      </c>
      <c r="AE46" s="22">
        <f t="shared" si="20"/>
        <v>924374.54860320129</v>
      </c>
      <c r="AF46" s="115">
        <f t="shared" si="21"/>
        <v>2.0272011004218477E-3</v>
      </c>
    </row>
    <row r="47" spans="1:32" x14ac:dyDescent="0.2">
      <c r="A47" s="24" t="s">
        <v>167</v>
      </c>
      <c r="B47" s="21" t="s">
        <v>43</v>
      </c>
      <c r="C47" s="41">
        <v>938475</v>
      </c>
      <c r="D47" s="41">
        <v>290271</v>
      </c>
      <c r="E47" s="42">
        <f t="shared" si="22"/>
        <v>0.30930072724366658</v>
      </c>
      <c r="F47" s="41">
        <f t="shared" si="23"/>
        <v>89781.031397746337</v>
      </c>
      <c r="G47" s="115">
        <f t="shared" si="12"/>
        <v>4.7435563581229667E-5</v>
      </c>
      <c r="H47" s="116">
        <v>2377</v>
      </c>
      <c r="I47" s="44">
        <f t="shared" si="2"/>
        <v>4.1092987015860824E-4</v>
      </c>
      <c r="J47" s="44">
        <f t="shared" si="13"/>
        <v>3.4929038963481702E-4</v>
      </c>
      <c r="K47" s="143">
        <v>683.1</v>
      </c>
      <c r="L47" s="95">
        <f t="shared" si="3"/>
        <v>1.0647417872573894E-2</v>
      </c>
      <c r="M47" s="95">
        <f t="shared" si="14"/>
        <v>1.5971126808860842E-3</v>
      </c>
      <c r="N47" s="96">
        <f t="shared" si="15"/>
        <v>1.9464030705209012E-3</v>
      </c>
      <c r="O47" s="163">
        <v>1875</v>
      </c>
      <c r="P47" s="164">
        <v>790</v>
      </c>
      <c r="Q47" s="165">
        <v>2.1956719391999999</v>
      </c>
      <c r="R47" s="166">
        <f t="shared" si="16"/>
        <v>7.3449904840534679E-4</v>
      </c>
      <c r="S47" s="167">
        <f t="shared" si="4"/>
        <v>1.6127189499527224E-3</v>
      </c>
      <c r="T47" s="167">
        <f t="shared" si="17"/>
        <v>8.3644867266416574E-4</v>
      </c>
      <c r="U47" s="164">
        <f t="shared" si="24"/>
        <v>44.307312653843809</v>
      </c>
      <c r="V47" s="166">
        <f t="shared" si="6"/>
        <v>2.3734177215189876</v>
      </c>
      <c r="W47" s="166">
        <f t="shared" si="18"/>
        <v>3.1538571893977414E-2</v>
      </c>
      <c r="X47" s="164">
        <f t="shared" si="25"/>
        <v>294.81560721360961</v>
      </c>
      <c r="Y47" s="168">
        <f t="shared" si="8"/>
        <v>339.12291986745345</v>
      </c>
      <c r="Z47" s="169">
        <f t="shared" si="19"/>
        <v>5.4417671558611531E-3</v>
      </c>
      <c r="AB47" s="48">
        <f t="shared" si="26"/>
        <v>10814.967410981844</v>
      </c>
      <c r="AC47" s="22">
        <f t="shared" si="27"/>
        <v>221882.95223131045</v>
      </c>
      <c r="AD47" s="22">
        <f t="shared" si="28"/>
        <v>620341.89124800218</v>
      </c>
      <c r="AE47" s="22">
        <f t="shared" si="20"/>
        <v>853039.8108902945</v>
      </c>
      <c r="AF47" s="115">
        <f t="shared" si="21"/>
        <v>1.8707603383861288E-3</v>
      </c>
    </row>
    <row r="48" spans="1:32" x14ac:dyDescent="0.2">
      <c r="A48" s="24" t="s">
        <v>168</v>
      </c>
      <c r="B48" s="21" t="s">
        <v>44</v>
      </c>
      <c r="C48" s="41">
        <v>19310735</v>
      </c>
      <c r="D48" s="41">
        <v>7908079.6500000004</v>
      </c>
      <c r="E48" s="42">
        <f t="shared" si="22"/>
        <v>0.40951727886069589</v>
      </c>
      <c r="F48" s="41">
        <f t="shared" si="23"/>
        <v>3238495.2592816446</v>
      </c>
      <c r="G48" s="115">
        <f t="shared" si="12"/>
        <v>1.7110501560023449E-3</v>
      </c>
      <c r="H48" s="116">
        <v>34709</v>
      </c>
      <c r="I48" s="44">
        <f t="shared" si="2"/>
        <v>6.0004059164220159E-3</v>
      </c>
      <c r="J48" s="44">
        <f t="shared" si="13"/>
        <v>5.1003450289587131E-3</v>
      </c>
      <c r="K48" s="143">
        <v>1541.5</v>
      </c>
      <c r="L48" s="95">
        <f t="shared" si="3"/>
        <v>2.4027220978733214E-2</v>
      </c>
      <c r="M48" s="95">
        <f t="shared" si="14"/>
        <v>3.6040831468099818E-3</v>
      </c>
      <c r="N48" s="96">
        <f t="shared" si="15"/>
        <v>8.7044281757686949E-3</v>
      </c>
      <c r="O48" s="163">
        <v>9838</v>
      </c>
      <c r="P48" s="164">
        <v>7575</v>
      </c>
      <c r="Q48" s="165">
        <v>1.6303971907999999</v>
      </c>
      <c r="R48" s="166">
        <f t="shared" si="16"/>
        <v>7.0428231540132936E-3</v>
      </c>
      <c r="S48" s="167">
        <f t="shared" si="4"/>
        <v>1.1482599085604469E-2</v>
      </c>
      <c r="T48" s="167">
        <f t="shared" si="17"/>
        <v>5.9555353796581761E-3</v>
      </c>
      <c r="U48" s="164">
        <f t="shared" si="24"/>
        <v>315.46916949139398</v>
      </c>
      <c r="V48" s="166">
        <f t="shared" si="6"/>
        <v>1.2987458745874587</v>
      </c>
      <c r="W48" s="166">
        <f t="shared" si="18"/>
        <v>1.7258061978010494E-2</v>
      </c>
      <c r="X48" s="164">
        <f t="shared" si="25"/>
        <v>161.32455326389916</v>
      </c>
      <c r="Y48" s="168">
        <f t="shared" si="8"/>
        <v>476.79372275529317</v>
      </c>
      <c r="Z48" s="169">
        <f t="shared" si="19"/>
        <v>7.6509143694110243E-3</v>
      </c>
      <c r="AB48" s="48">
        <f t="shared" si="26"/>
        <v>390107.13225811027</v>
      </c>
      <c r="AC48" s="22">
        <f t="shared" si="27"/>
        <v>992273.51743135171</v>
      </c>
      <c r="AD48" s="22">
        <f t="shared" si="28"/>
        <v>872176.73115340655</v>
      </c>
      <c r="AE48" s="22">
        <f t="shared" si="20"/>
        <v>2254557.3808428687</v>
      </c>
      <c r="AF48" s="115">
        <f t="shared" si="21"/>
        <v>4.9443607142961032E-3</v>
      </c>
    </row>
    <row r="49" spans="1:32" x14ac:dyDescent="0.2">
      <c r="A49" s="24" t="s">
        <v>169</v>
      </c>
      <c r="B49" s="21" t="s">
        <v>45</v>
      </c>
      <c r="C49" s="41">
        <v>125378961.84</v>
      </c>
      <c r="D49" s="41">
        <v>23883804.280000001</v>
      </c>
      <c r="E49" s="42">
        <f t="shared" si="22"/>
        <v>0.19049291786670611</v>
      </c>
      <c r="F49" s="41">
        <f t="shared" si="23"/>
        <v>4549695.5670545241</v>
      </c>
      <c r="G49" s="115">
        <f t="shared" si="12"/>
        <v>2.4038192699095125E-3</v>
      </c>
      <c r="H49" s="116">
        <v>86766</v>
      </c>
      <c r="I49" s="44">
        <f t="shared" si="2"/>
        <v>1.4999891087161044E-2</v>
      </c>
      <c r="J49" s="44">
        <f t="shared" si="13"/>
        <v>1.2749907424086887E-2</v>
      </c>
      <c r="K49" s="143">
        <v>1667.4</v>
      </c>
      <c r="L49" s="95">
        <f t="shared" si="3"/>
        <v>2.5989612883515902E-2</v>
      </c>
      <c r="M49" s="95">
        <f t="shared" si="14"/>
        <v>3.8984419325273851E-3</v>
      </c>
      <c r="N49" s="96">
        <f t="shared" si="15"/>
        <v>1.6648349356614273E-2</v>
      </c>
      <c r="O49" s="163">
        <v>13606</v>
      </c>
      <c r="P49" s="164">
        <v>22970</v>
      </c>
      <c r="Q49" s="165">
        <v>1.9100372027999999</v>
      </c>
      <c r="R49" s="166">
        <f t="shared" si="16"/>
        <v>2.1356257141608628E-2</v>
      </c>
      <c r="S49" s="167">
        <f t="shared" si="4"/>
        <v>4.0791245653035664E-2</v>
      </c>
      <c r="T49" s="167">
        <f t="shared" si="17"/>
        <v>2.1156682808123412E-2</v>
      </c>
      <c r="U49" s="164">
        <f t="shared" si="24"/>
        <v>1120.6853337599721</v>
      </c>
      <c r="V49" s="166">
        <f t="shared" si="6"/>
        <v>0.59233783195472356</v>
      </c>
      <c r="W49" s="166">
        <f t="shared" si="18"/>
        <v>7.8711341578214088E-3</v>
      </c>
      <c r="X49" s="164">
        <f t="shared" si="25"/>
        <v>73.577624376867561</v>
      </c>
      <c r="Y49" s="168">
        <f t="shared" si="8"/>
        <v>1194.2629581368396</v>
      </c>
      <c r="Z49" s="169">
        <f t="shared" si="19"/>
        <v>1.9163850510578111E-2</v>
      </c>
      <c r="AB49" s="48">
        <f t="shared" si="26"/>
        <v>548053.50887089898</v>
      </c>
      <c r="AC49" s="22">
        <f t="shared" si="27"/>
        <v>1897851.9716551923</v>
      </c>
      <c r="AD49" s="22">
        <f t="shared" si="28"/>
        <v>2184610.0593484016</v>
      </c>
      <c r="AE49" s="22">
        <f t="shared" si="20"/>
        <v>4630515.5398744931</v>
      </c>
      <c r="AF49" s="115">
        <f t="shared" si="21"/>
        <v>1.0154959601752854E-2</v>
      </c>
    </row>
    <row r="50" spans="1:32" x14ac:dyDescent="0.2">
      <c r="A50" s="24" t="s">
        <v>170</v>
      </c>
      <c r="B50" s="21" t="s">
        <v>46</v>
      </c>
      <c r="C50" s="41">
        <v>658439418</v>
      </c>
      <c r="D50" s="41">
        <v>330884619.5</v>
      </c>
      <c r="E50" s="42">
        <f t="shared" si="22"/>
        <v>0.50252857051762956</v>
      </c>
      <c r="F50" s="41">
        <f t="shared" si="23"/>
        <v>166278974.84360477</v>
      </c>
      <c r="G50" s="115">
        <f t="shared" si="12"/>
        <v>8.785304379576879E-2</v>
      </c>
      <c r="H50" s="116">
        <v>412199</v>
      </c>
      <c r="I50" s="44">
        <f t="shared" si="2"/>
        <v>7.125994175410523E-2</v>
      </c>
      <c r="J50" s="44">
        <f t="shared" si="13"/>
        <v>6.0570950490989442E-2</v>
      </c>
      <c r="K50" s="143">
        <v>60.1</v>
      </c>
      <c r="L50" s="95">
        <f t="shared" si="3"/>
        <v>9.3677326034503157E-4</v>
      </c>
      <c r="M50" s="95">
        <f t="shared" si="14"/>
        <v>1.4051598905175474E-4</v>
      </c>
      <c r="N50" s="96">
        <f t="shared" si="15"/>
        <v>6.07114664800412E-2</v>
      </c>
      <c r="O50" s="163">
        <v>47668</v>
      </c>
      <c r="P50" s="164">
        <v>40796</v>
      </c>
      <c r="Q50" s="165">
        <v>1.7340616191</v>
      </c>
      <c r="R50" s="166">
        <f t="shared" si="16"/>
        <v>3.7929902757904463E-2</v>
      </c>
      <c r="S50" s="167">
        <f t="shared" si="4"/>
        <v>6.5772788588677369E-2</v>
      </c>
      <c r="T50" s="167">
        <f t="shared" si="17"/>
        <v>3.4113545769418024E-2</v>
      </c>
      <c r="U50" s="164">
        <f t="shared" si="24"/>
        <v>1807.0200689333565</v>
      </c>
      <c r="V50" s="166">
        <f t="shared" si="6"/>
        <v>1.1684478870477497</v>
      </c>
      <c r="W50" s="166">
        <f t="shared" si="18"/>
        <v>1.5526629533395704E-2</v>
      </c>
      <c r="X50" s="164">
        <f t="shared" si="25"/>
        <v>145.13950502441534</v>
      </c>
      <c r="Y50" s="168">
        <f t="shared" si="8"/>
        <v>1952.1595739577717</v>
      </c>
      <c r="Z50" s="169">
        <f t="shared" si="19"/>
        <v>3.1325508334014672E-2</v>
      </c>
      <c r="AB50" s="48">
        <f t="shared" si="26"/>
        <v>20029862.277904239</v>
      </c>
      <c r="AC50" s="22">
        <f t="shared" si="27"/>
        <v>6920888.9057489447</v>
      </c>
      <c r="AD50" s="22">
        <f t="shared" si="28"/>
        <v>3570995.3270046781</v>
      </c>
      <c r="AE50" s="22">
        <f t="shared" si="20"/>
        <v>30521746.510657862</v>
      </c>
      <c r="AF50" s="115">
        <f t="shared" si="21"/>
        <v>6.693576560139837E-2</v>
      </c>
    </row>
    <row r="51" spans="1:32" x14ac:dyDescent="0.2">
      <c r="A51" s="24" t="s">
        <v>171</v>
      </c>
      <c r="B51" s="21" t="s">
        <v>47</v>
      </c>
      <c r="C51" s="41">
        <v>1139151243</v>
      </c>
      <c r="D51" s="41">
        <v>722790593.90999997</v>
      </c>
      <c r="E51" s="42">
        <f t="shared" si="22"/>
        <v>0.63449923647232498</v>
      </c>
      <c r="F51" s="41">
        <f t="shared" si="23"/>
        <v>458610079.96527326</v>
      </c>
      <c r="G51" s="115">
        <f t="shared" si="12"/>
        <v>0.24230538754683559</v>
      </c>
      <c r="H51" s="116">
        <v>132169</v>
      </c>
      <c r="I51" s="44">
        <f t="shared" si="2"/>
        <v>2.2849049225491413E-2</v>
      </c>
      <c r="J51" s="44">
        <f t="shared" si="13"/>
        <v>1.9421691841667702E-2</v>
      </c>
      <c r="K51" s="143">
        <v>70.8</v>
      </c>
      <c r="L51" s="95">
        <f t="shared" si="3"/>
        <v>1.103553191887325E-3</v>
      </c>
      <c r="M51" s="95">
        <f t="shared" si="14"/>
        <v>1.6553297878309873E-4</v>
      </c>
      <c r="N51" s="96">
        <f t="shared" si="15"/>
        <v>1.9587224820450801E-2</v>
      </c>
      <c r="O51" s="163">
        <v>4761</v>
      </c>
      <c r="P51" s="164">
        <v>6438</v>
      </c>
      <c r="Q51" s="165">
        <v>1.903799258</v>
      </c>
      <c r="R51" s="166">
        <f t="shared" si="16"/>
        <v>5.9857023716881298E-3</v>
      </c>
      <c r="S51" s="167">
        <f t="shared" si="4"/>
        <v>1.1395575733828702E-2</v>
      </c>
      <c r="T51" s="167">
        <f t="shared" si="17"/>
        <v>5.91040007131089E-3</v>
      </c>
      <c r="U51" s="164">
        <f t="shared" si="24"/>
        <v>313.07831840390139</v>
      </c>
      <c r="V51" s="166">
        <f t="shared" si="6"/>
        <v>0.73951537744641194</v>
      </c>
      <c r="W51" s="166">
        <f t="shared" si="18"/>
        <v>9.8268664158151723E-3</v>
      </c>
      <c r="X51" s="164">
        <f t="shared" si="25"/>
        <v>91.859377752573792</v>
      </c>
      <c r="Y51" s="168">
        <f t="shared" si="8"/>
        <v>404.93769615647517</v>
      </c>
      <c r="Z51" s="169">
        <f t="shared" si="19"/>
        <v>6.4978700229865322E-3</v>
      </c>
      <c r="AB51" s="48">
        <f t="shared" si="26"/>
        <v>55243886.063183598</v>
      </c>
      <c r="AC51" s="22">
        <f t="shared" si="27"/>
        <v>2232873.2085368717</v>
      </c>
      <c r="AD51" s="22">
        <f t="shared" si="28"/>
        <v>740733.8211451422</v>
      </c>
      <c r="AE51" s="22">
        <f t="shared" si="20"/>
        <v>58217493.092865609</v>
      </c>
      <c r="AF51" s="115">
        <f t="shared" si="21"/>
        <v>0.12767396748427715</v>
      </c>
    </row>
    <row r="52" spans="1:32" x14ac:dyDescent="0.2">
      <c r="A52" s="24" t="s">
        <v>172</v>
      </c>
      <c r="B52" s="21" t="s">
        <v>48</v>
      </c>
      <c r="C52" s="41">
        <v>289861941.84000015</v>
      </c>
      <c r="D52" s="41">
        <v>126817695.59999999</v>
      </c>
      <c r="E52" s="42">
        <f t="shared" si="22"/>
        <v>0.43751068110211461</v>
      </c>
      <c r="F52" s="41">
        <f t="shared" si="23"/>
        <v>55484096.37775664</v>
      </c>
      <c r="G52" s="115">
        <f t="shared" si="12"/>
        <v>2.9314871309667485E-2</v>
      </c>
      <c r="H52" s="116">
        <v>306322</v>
      </c>
      <c r="I52" s="44">
        <f t="shared" si="2"/>
        <v>5.2956188341070756E-2</v>
      </c>
      <c r="J52" s="44">
        <f t="shared" si="13"/>
        <v>4.5012760089910141E-2</v>
      </c>
      <c r="K52" s="143">
        <v>915.8</v>
      </c>
      <c r="L52" s="95">
        <f t="shared" si="3"/>
        <v>1.4274491710881529E-2</v>
      </c>
      <c r="M52" s="95">
        <f t="shared" si="14"/>
        <v>2.1411737566322292E-3</v>
      </c>
      <c r="N52" s="96">
        <f t="shared" si="15"/>
        <v>4.7153933846542373E-2</v>
      </c>
      <c r="O52" s="163">
        <v>43432</v>
      </c>
      <c r="P52" s="164">
        <v>47092</v>
      </c>
      <c r="Q52" s="165">
        <v>1.8493369051999999</v>
      </c>
      <c r="R52" s="166">
        <f t="shared" si="16"/>
        <v>4.378358125000581E-2</v>
      </c>
      <c r="S52" s="167">
        <f t="shared" si="4"/>
        <v>8.0970592647458484E-2</v>
      </c>
      <c r="T52" s="167">
        <f t="shared" si="17"/>
        <v>4.1995999827981793E-2</v>
      </c>
      <c r="U52" s="164">
        <f t="shared" si="24"/>
        <v>2224.559564022697</v>
      </c>
      <c r="V52" s="166">
        <f t="shared" si="6"/>
        <v>0.92227979274611394</v>
      </c>
      <c r="W52" s="166">
        <f t="shared" si="18"/>
        <v>1.2255485954351926E-2</v>
      </c>
      <c r="X52" s="164">
        <f t="shared" si="25"/>
        <v>114.56157702625984</v>
      </c>
      <c r="Y52" s="168">
        <f t="shared" si="8"/>
        <v>2339.1211410489568</v>
      </c>
      <c r="Z52" s="169">
        <f t="shared" si="19"/>
        <v>3.7534922746937309E-2</v>
      </c>
      <c r="AB52" s="48">
        <f t="shared" si="26"/>
        <v>6683579.8699487476</v>
      </c>
      <c r="AC52" s="22">
        <f t="shared" si="27"/>
        <v>5375378.9282662263</v>
      </c>
      <c r="AD52" s="22">
        <f t="shared" si="28"/>
        <v>4278846.2456729291</v>
      </c>
      <c r="AE52" s="22">
        <f t="shared" si="20"/>
        <v>16337805.043887902</v>
      </c>
      <c r="AF52" s="115">
        <f t="shared" si="21"/>
        <v>3.5829649803203668E-2</v>
      </c>
    </row>
    <row r="53" spans="1:32" x14ac:dyDescent="0.2">
      <c r="A53" s="24" t="s">
        <v>173</v>
      </c>
      <c r="B53" s="21" t="s">
        <v>49</v>
      </c>
      <c r="C53" s="41">
        <v>198838484.40000001</v>
      </c>
      <c r="D53" s="41">
        <v>94615002.859999999</v>
      </c>
      <c r="E53" s="42">
        <f t="shared" si="22"/>
        <v>0.47583848340779245</v>
      </c>
      <c r="F53" s="41">
        <f t="shared" si="23"/>
        <v>45021459.468526341</v>
      </c>
      <c r="G53" s="115">
        <f t="shared" si="12"/>
        <v>2.3786965574920355E-2</v>
      </c>
      <c r="H53" s="116">
        <v>46784</v>
      </c>
      <c r="I53" s="44">
        <f t="shared" si="2"/>
        <v>8.0879019964242016E-3</v>
      </c>
      <c r="J53" s="44">
        <f t="shared" si="13"/>
        <v>6.8747166969605712E-3</v>
      </c>
      <c r="K53" s="143">
        <v>739.2</v>
      </c>
      <c r="L53" s="95">
        <f t="shared" si="3"/>
        <v>1.1521843494959192E-2</v>
      </c>
      <c r="M53" s="95">
        <f t="shared" si="14"/>
        <v>1.7282765242438787E-3</v>
      </c>
      <c r="N53" s="96">
        <f t="shared" si="15"/>
        <v>8.6029932212044503E-3</v>
      </c>
      <c r="O53" s="163">
        <v>7735</v>
      </c>
      <c r="P53" s="164">
        <v>5334</v>
      </c>
      <c r="Q53" s="165">
        <v>2.0438860060000001</v>
      </c>
      <c r="R53" s="166">
        <f t="shared" si="16"/>
        <v>4.9592631951824303E-3</v>
      </c>
      <c r="S53" s="167">
        <f t="shared" si="4"/>
        <v>1.0136168644704216E-2</v>
      </c>
      <c r="T53" s="167">
        <f t="shared" si="17"/>
        <v>5.2571992218554417E-3</v>
      </c>
      <c r="U53" s="164">
        <f t="shared" si="24"/>
        <v>278.477780189886</v>
      </c>
      <c r="V53" s="166">
        <f t="shared" si="6"/>
        <v>1.4501312335958005</v>
      </c>
      <c r="W53" s="166">
        <f t="shared" si="18"/>
        <v>1.9269708720803205E-2</v>
      </c>
      <c r="X53" s="164">
        <f t="shared" si="25"/>
        <v>180.12898289912195</v>
      </c>
      <c r="Y53" s="168">
        <f t="shared" si="8"/>
        <v>458.60676308900793</v>
      </c>
      <c r="Z53" s="169">
        <f t="shared" si="19"/>
        <v>7.3590756466976057E-3</v>
      </c>
      <c r="AB53" s="48">
        <f t="shared" si="26"/>
        <v>5423257.1108464068</v>
      </c>
      <c r="AC53" s="22">
        <f t="shared" si="27"/>
        <v>980710.29729517503</v>
      </c>
      <c r="AD53" s="22">
        <f t="shared" si="28"/>
        <v>838908.16599760938</v>
      </c>
      <c r="AE53" s="22">
        <f t="shared" si="20"/>
        <v>7242875.5741391908</v>
      </c>
      <c r="AF53" s="115">
        <f t="shared" si="21"/>
        <v>1.588400000443569E-2</v>
      </c>
    </row>
    <row r="54" spans="1:32" x14ac:dyDescent="0.2">
      <c r="A54" s="24" t="s">
        <v>174</v>
      </c>
      <c r="B54" s="21" t="s">
        <v>50</v>
      </c>
      <c r="C54" s="41">
        <v>4541705</v>
      </c>
      <c r="D54" s="41">
        <v>1178778</v>
      </c>
      <c r="E54" s="42">
        <f t="shared" si="22"/>
        <v>0.25954525888405344</v>
      </c>
      <c r="F54" s="41">
        <f t="shared" si="23"/>
        <v>305946.24117682676</v>
      </c>
      <c r="G54" s="115">
        <f t="shared" si="12"/>
        <v>1.6164586382938219E-4</v>
      </c>
      <c r="H54" s="116">
        <v>1552</v>
      </c>
      <c r="I54" s="44">
        <f t="shared" si="2"/>
        <v>2.6830591438206137E-4</v>
      </c>
      <c r="J54" s="44">
        <f t="shared" si="13"/>
        <v>2.2806002722475217E-4</v>
      </c>
      <c r="K54" s="143">
        <v>1764.9</v>
      </c>
      <c r="L54" s="95">
        <f t="shared" si="3"/>
        <v>2.7509336558784465E-2</v>
      </c>
      <c r="M54" s="95">
        <f t="shared" si="14"/>
        <v>4.1264004838176696E-3</v>
      </c>
      <c r="N54" s="96">
        <f t="shared" si="15"/>
        <v>4.354460511042422E-3</v>
      </c>
      <c r="O54" s="163">
        <v>549</v>
      </c>
      <c r="P54" s="164">
        <v>170</v>
      </c>
      <c r="Q54" s="165">
        <v>2.1071899398</v>
      </c>
      <c r="R54" s="166">
        <f t="shared" si="16"/>
        <v>1.5805675725178347E-4</v>
      </c>
      <c r="S54" s="167">
        <f t="shared" si="4"/>
        <v>3.3305560879836883E-4</v>
      </c>
      <c r="T54" s="167">
        <f t="shared" si="17"/>
        <v>1.7274176750444833E-4</v>
      </c>
      <c r="U54" s="164">
        <f t="shared" si="24"/>
        <v>9.1502608006052277</v>
      </c>
      <c r="V54" s="166">
        <f t="shared" si="6"/>
        <v>3.2294117647058824</v>
      </c>
      <c r="W54" s="166">
        <f t="shared" si="18"/>
        <v>4.2913236129057078E-2</v>
      </c>
      <c r="X54" s="164">
        <f t="shared" si="25"/>
        <v>401.14345726937921</v>
      </c>
      <c r="Y54" s="168">
        <f t="shared" si="8"/>
        <v>410.29371806998444</v>
      </c>
      <c r="Z54" s="169">
        <f t="shared" si="19"/>
        <v>6.5838159217373425E-3</v>
      </c>
      <c r="AB54" s="48">
        <f t="shared" si="26"/>
        <v>36854.094638111157</v>
      </c>
      <c r="AC54" s="22">
        <f t="shared" si="27"/>
        <v>496392.84287924069</v>
      </c>
      <c r="AD54" s="22">
        <f t="shared" si="28"/>
        <v>750531.34460563469</v>
      </c>
      <c r="AE54" s="22">
        <f t="shared" si="20"/>
        <v>1283778.2821229864</v>
      </c>
      <c r="AF54" s="115">
        <f t="shared" si="21"/>
        <v>2.8153920401096321E-3</v>
      </c>
    </row>
    <row r="55" spans="1:32" x14ac:dyDescent="0.2">
      <c r="A55" s="24" t="s">
        <v>175</v>
      </c>
      <c r="B55" s="21" t="s">
        <v>51</v>
      </c>
      <c r="C55" s="41">
        <v>3020813</v>
      </c>
      <c r="D55" s="41">
        <v>668727</v>
      </c>
      <c r="E55" s="42">
        <f t="shared" si="22"/>
        <v>0.22137318662227684</v>
      </c>
      <c r="F55" s="41">
        <f t="shared" si="23"/>
        <v>148038.22697035532</v>
      </c>
      <c r="G55" s="115">
        <f t="shared" si="12"/>
        <v>7.8215594302930553E-5</v>
      </c>
      <c r="H55" s="116">
        <v>3573</v>
      </c>
      <c r="I55" s="44">
        <f t="shared" si="2"/>
        <v>6.1769138665406279E-4</v>
      </c>
      <c r="J55" s="44">
        <f t="shared" si="13"/>
        <v>5.2503767865595338E-4</v>
      </c>
      <c r="K55" s="143">
        <v>879.3</v>
      </c>
      <c r="L55" s="95">
        <f t="shared" si="3"/>
        <v>1.3705569514498939E-2</v>
      </c>
      <c r="M55" s="95">
        <f t="shared" si="14"/>
        <v>2.0558354271748409E-3</v>
      </c>
      <c r="N55" s="96">
        <f t="shared" si="15"/>
        <v>2.5808731058307942E-3</v>
      </c>
      <c r="O55" s="163">
        <v>1377</v>
      </c>
      <c r="P55" s="164">
        <v>417</v>
      </c>
      <c r="Q55" s="165">
        <v>1.7545098130000001</v>
      </c>
      <c r="R55" s="166">
        <f t="shared" si="16"/>
        <v>3.8770392808231595E-4</v>
      </c>
      <c r="S55" s="167">
        <f t="shared" si="4"/>
        <v>6.8023034635906966E-4</v>
      </c>
      <c r="T55" s="167">
        <f t="shared" si="17"/>
        <v>3.5280652610587192E-4</v>
      </c>
      <c r="U55" s="164">
        <f t="shared" si="24"/>
        <v>18.688425924211597</v>
      </c>
      <c r="V55" s="166">
        <f t="shared" si="6"/>
        <v>3.3021582733812949</v>
      </c>
      <c r="W55" s="166">
        <f t="shared" si="18"/>
        <v>4.3879910041151653E-2</v>
      </c>
      <c r="X55" s="164">
        <f t="shared" si="25"/>
        <v>410.17971158456396</v>
      </c>
      <c r="Y55" s="168">
        <f t="shared" si="8"/>
        <v>428.86813750877553</v>
      </c>
      <c r="Z55" s="169">
        <f t="shared" si="19"/>
        <v>6.8818720533627385E-3</v>
      </c>
      <c r="AB55" s="48">
        <f t="shared" si="26"/>
        <v>17832.593091641793</v>
      </c>
      <c r="AC55" s="22">
        <f t="shared" si="27"/>
        <v>294210.25517745072</v>
      </c>
      <c r="AD55" s="22">
        <f t="shared" si="28"/>
        <v>784508.67202425003</v>
      </c>
      <c r="AE55" s="22">
        <f t="shared" si="20"/>
        <v>1096551.5202933424</v>
      </c>
      <c r="AF55" s="115">
        <f t="shared" si="21"/>
        <v>2.4047940869498484E-3</v>
      </c>
    </row>
    <row r="56" spans="1:32" ht="13.5" thickBot="1" x14ac:dyDescent="0.25">
      <c r="B56" s="98" t="s">
        <v>52</v>
      </c>
      <c r="C56" s="99">
        <f>SUM(C5:C55)</f>
        <v>8177497337.8300028</v>
      </c>
      <c r="D56" s="99">
        <f>SUM(D5:D55)</f>
        <v>3783530876.1500006</v>
      </c>
      <c r="E56" s="100">
        <f t="shared" si="22"/>
        <v>0.46267589212740801</v>
      </c>
      <c r="F56" s="101">
        <f>SUM(F5:F55)</f>
        <v>1892694523.2558141</v>
      </c>
      <c r="G56" s="117">
        <f t="shared" ref="G56" si="29">SUM(G5:G55)</f>
        <v>0.99999999999999978</v>
      </c>
      <c r="H56" s="118">
        <f t="shared" ref="H56:K56" si="30">SUM(H5:H55)</f>
        <v>5784442</v>
      </c>
      <c r="I56" s="45">
        <f t="shared" si="30"/>
        <v>1.0000000000000002</v>
      </c>
      <c r="J56" s="45">
        <f t="shared" si="30"/>
        <v>0.8500000000000002</v>
      </c>
      <c r="K56" s="144">
        <f t="shared" si="30"/>
        <v>64156.400000000016</v>
      </c>
      <c r="L56" s="119">
        <f t="shared" si="3"/>
        <v>1</v>
      </c>
      <c r="M56" s="119">
        <f>SUM(M5:M55)</f>
        <v>0.14999999999999997</v>
      </c>
      <c r="N56" s="120">
        <f>SUM(N5:N55)</f>
        <v>0.99999999999999989</v>
      </c>
      <c r="O56" s="170">
        <f>SUM(O5:O55)</f>
        <v>964355</v>
      </c>
      <c r="P56" s="171">
        <f t="shared" ref="P56:Y56" si="31">SUM(P5:P55)</f>
        <v>1075563</v>
      </c>
      <c r="Q56" s="172">
        <f t="shared" si="31"/>
        <v>98.366423307599987</v>
      </c>
      <c r="R56" s="172">
        <f>SUM(R5:R55)</f>
        <v>0.99999999999999989</v>
      </c>
      <c r="S56" s="173">
        <f t="shared" si="31"/>
        <v>1.9280548856824229</v>
      </c>
      <c r="T56" s="173">
        <f t="shared" si="31"/>
        <v>1</v>
      </c>
      <c r="U56" s="171">
        <f t="shared" si="31"/>
        <v>52970.748955486968</v>
      </c>
      <c r="V56" s="172">
        <f>SUM(V5:V55)</f>
        <v>75.254444922162563</v>
      </c>
      <c r="W56" s="172">
        <f t="shared" si="31"/>
        <v>1</v>
      </c>
      <c r="X56" s="171">
        <f t="shared" si="31"/>
        <v>9347.7792274388739</v>
      </c>
      <c r="Y56" s="171">
        <f t="shared" si="31"/>
        <v>62318.528182925838</v>
      </c>
      <c r="Z56" s="174">
        <f>SUM(Z5:Z55)</f>
        <v>0.99999999999999978</v>
      </c>
      <c r="AB56" s="49">
        <f>SUM(AB5:AB55)</f>
        <v>227992809.49750003</v>
      </c>
      <c r="AC56" s="50">
        <f>SUM(AC5:AC55)</f>
        <v>113996404.74874999</v>
      </c>
      <c r="AD56" s="50">
        <f>SUM(AD5:AD55)</f>
        <v>113996404.74875002</v>
      </c>
      <c r="AE56" s="50">
        <f>SUM(AE5:AE55)</f>
        <v>455985618.99499995</v>
      </c>
      <c r="AF56" s="117">
        <f>SUM(AF5:AF55)</f>
        <v>1.0000000000000002</v>
      </c>
    </row>
    <row r="57" spans="1:32" ht="13.5" thickTop="1" x14ac:dyDescent="0.2">
      <c r="L57" s="37"/>
    </row>
    <row r="58" spans="1:32" x14ac:dyDescent="0.2">
      <c r="C58" s="91" t="s">
        <v>98</v>
      </c>
      <c r="D58" s="91"/>
      <c r="E58" s="121"/>
      <c r="F58" s="121"/>
      <c r="G58" s="121"/>
      <c r="L58" s="37"/>
    </row>
    <row r="59" spans="1:32" x14ac:dyDescent="0.2">
      <c r="C59" s="92" t="s">
        <v>187</v>
      </c>
      <c r="D59" s="92"/>
    </row>
    <row r="60" spans="1:32" x14ac:dyDescent="0.2">
      <c r="C60" s="92" t="s">
        <v>188</v>
      </c>
      <c r="D60" s="92"/>
    </row>
    <row r="61" spans="1:32" x14ac:dyDescent="0.2">
      <c r="C61" s="24" t="s">
        <v>189</v>
      </c>
    </row>
    <row r="62" spans="1:32" x14ac:dyDescent="0.2">
      <c r="C62" s="24" t="s">
        <v>190</v>
      </c>
    </row>
    <row r="63" spans="1:32" x14ac:dyDescent="0.2">
      <c r="J63" s="24"/>
      <c r="M63" s="24"/>
      <c r="N63" s="24"/>
      <c r="U63" s="24"/>
      <c r="X63" s="24"/>
      <c r="Y63" s="24"/>
      <c r="Z63" s="24"/>
    </row>
    <row r="64" spans="1:32" x14ac:dyDescent="0.2">
      <c r="J64" s="24"/>
      <c r="M64" s="24"/>
      <c r="N64" s="24"/>
      <c r="U64" s="24"/>
      <c r="X64" s="24"/>
      <c r="Y64" s="24"/>
      <c r="Z64" s="24"/>
    </row>
    <row r="65" spans="10:26" x14ac:dyDescent="0.2">
      <c r="J65" s="24"/>
      <c r="M65" s="24"/>
      <c r="N65" s="24"/>
      <c r="U65" s="24"/>
      <c r="X65" s="24"/>
      <c r="Y65" s="24"/>
      <c r="Z65" s="24"/>
    </row>
    <row r="66" spans="10:26" x14ac:dyDescent="0.2">
      <c r="J66" s="24"/>
      <c r="M66" s="24"/>
      <c r="N66" s="24"/>
      <c r="U66" s="24"/>
      <c r="X66" s="24"/>
      <c r="Y66" s="24"/>
      <c r="Z66" s="24"/>
    </row>
    <row r="67" spans="10:26" x14ac:dyDescent="0.2">
      <c r="J67" s="24"/>
      <c r="M67" s="24"/>
      <c r="N67" s="24"/>
      <c r="U67" s="24"/>
      <c r="X67" s="24"/>
      <c r="Y67" s="24"/>
      <c r="Z67" s="24"/>
    </row>
    <row r="68" spans="10:26" x14ac:dyDescent="0.2">
      <c r="J68" s="24"/>
      <c r="M68" s="24"/>
      <c r="N68" s="24"/>
      <c r="U68" s="24"/>
      <c r="X68" s="24"/>
      <c r="Y68" s="24"/>
      <c r="Z68" s="24"/>
    </row>
    <row r="69" spans="10:26" x14ac:dyDescent="0.2">
      <c r="J69" s="24"/>
      <c r="M69" s="24"/>
      <c r="N69" s="24"/>
      <c r="U69" s="24"/>
      <c r="X69" s="24"/>
      <c r="Y69" s="24"/>
      <c r="Z69" s="24"/>
    </row>
    <row r="70" spans="10:26" x14ac:dyDescent="0.2">
      <c r="J70" s="24"/>
      <c r="M70" s="24"/>
      <c r="N70" s="24"/>
      <c r="U70" s="24"/>
      <c r="X70" s="24"/>
      <c r="Y70" s="24"/>
      <c r="Z70" s="24"/>
    </row>
    <row r="71" spans="10:26" x14ac:dyDescent="0.2">
      <c r="J71" s="24"/>
      <c r="M71" s="24"/>
      <c r="N71" s="24"/>
      <c r="U71" s="24"/>
      <c r="X71" s="24"/>
      <c r="Y71" s="24"/>
      <c r="Z71" s="24"/>
    </row>
    <row r="72" spans="10:26" x14ac:dyDescent="0.2">
      <c r="J72" s="24"/>
      <c r="M72" s="24"/>
      <c r="N72" s="24"/>
      <c r="U72" s="24"/>
      <c r="X72" s="24"/>
      <c r="Y72" s="24"/>
      <c r="Z72" s="24"/>
    </row>
    <row r="73" spans="10:26" x14ac:dyDescent="0.2">
      <c r="J73" s="24"/>
      <c r="M73" s="24"/>
      <c r="N73" s="24"/>
      <c r="U73" s="24"/>
      <c r="X73" s="24"/>
      <c r="Y73" s="24"/>
      <c r="Z73" s="24"/>
    </row>
    <row r="74" spans="10:26" x14ac:dyDescent="0.2">
      <c r="J74" s="24"/>
      <c r="M74" s="24"/>
      <c r="N74" s="24"/>
      <c r="U74" s="24"/>
      <c r="X74" s="24"/>
      <c r="Y74" s="24"/>
      <c r="Z74" s="24"/>
    </row>
    <row r="75" spans="10:26" x14ac:dyDescent="0.2">
      <c r="J75" s="24"/>
      <c r="M75" s="24"/>
      <c r="N75" s="24"/>
      <c r="U75" s="24"/>
      <c r="X75" s="24"/>
      <c r="Y75" s="24"/>
      <c r="Z75" s="24"/>
    </row>
    <row r="76" spans="10:26" x14ac:dyDescent="0.2">
      <c r="J76" s="24"/>
      <c r="M76" s="24"/>
      <c r="N76" s="24"/>
      <c r="U76" s="24"/>
      <c r="X76" s="24"/>
      <c r="Y76" s="24"/>
      <c r="Z76" s="24"/>
    </row>
    <row r="77" spans="10:26" x14ac:dyDescent="0.2">
      <c r="J77" s="24"/>
      <c r="M77" s="24"/>
      <c r="N77" s="24"/>
      <c r="U77" s="24"/>
      <c r="X77" s="24"/>
      <c r="Y77" s="24"/>
      <c r="Z77" s="24"/>
    </row>
    <row r="78" spans="10:26" x14ac:dyDescent="0.2">
      <c r="J78" s="24"/>
      <c r="M78" s="24"/>
      <c r="N78" s="24"/>
      <c r="U78" s="24"/>
      <c r="X78" s="24"/>
      <c r="Y78" s="24"/>
      <c r="Z78" s="24"/>
    </row>
    <row r="79" spans="10:26" x14ac:dyDescent="0.2">
      <c r="J79" s="24"/>
      <c r="M79" s="24"/>
      <c r="N79" s="24"/>
      <c r="U79" s="24"/>
      <c r="X79" s="24"/>
      <c r="Y79" s="24"/>
      <c r="Z79" s="24"/>
    </row>
    <row r="80" spans="10:26" x14ac:dyDescent="0.2">
      <c r="J80" s="24"/>
      <c r="M80" s="24"/>
      <c r="N80" s="24"/>
      <c r="U80" s="24"/>
      <c r="X80" s="24"/>
      <c r="Y80" s="24"/>
      <c r="Z80" s="24"/>
    </row>
    <row r="81" spans="10:26" x14ac:dyDescent="0.2">
      <c r="J81" s="24"/>
      <c r="M81" s="24"/>
      <c r="N81" s="24"/>
      <c r="U81" s="24"/>
      <c r="X81" s="24"/>
      <c r="Y81" s="24"/>
      <c r="Z81" s="24"/>
    </row>
    <row r="82" spans="10:26" x14ac:dyDescent="0.2">
      <c r="J82" s="24"/>
      <c r="M82" s="24"/>
      <c r="N82" s="24"/>
      <c r="U82" s="24"/>
      <c r="X82" s="24"/>
      <c r="Y82" s="24"/>
      <c r="Z82" s="24"/>
    </row>
    <row r="83" spans="10:26" x14ac:dyDescent="0.2">
      <c r="J83" s="24"/>
      <c r="M83" s="24"/>
      <c r="N83" s="24"/>
      <c r="U83" s="24"/>
      <c r="X83" s="24"/>
      <c r="Y83" s="24"/>
      <c r="Z83" s="24"/>
    </row>
    <row r="84" spans="10:26" x14ac:dyDescent="0.2">
      <c r="J84" s="24"/>
      <c r="M84" s="24"/>
      <c r="N84" s="24"/>
      <c r="U84" s="24"/>
      <c r="X84" s="24"/>
      <c r="Y84" s="24"/>
      <c r="Z84" s="24"/>
    </row>
    <row r="85" spans="10:26" x14ac:dyDescent="0.2">
      <c r="J85" s="24"/>
      <c r="M85" s="24"/>
      <c r="N85" s="24"/>
      <c r="U85" s="24"/>
      <c r="X85" s="24"/>
      <c r="Y85" s="24"/>
      <c r="Z85" s="24"/>
    </row>
  </sheetData>
  <mergeCells count="5">
    <mergeCell ref="AB1:AF1"/>
    <mergeCell ref="C1:G1"/>
    <mergeCell ref="H1:N1"/>
    <mergeCell ref="V1:Z1"/>
    <mergeCell ref="O1:U1"/>
  </mergeCells>
  <printOptions horizontalCentered="1"/>
  <pageMargins left="0.27559055118110237" right="0.19685039370078741" top="0.23622047244094491" bottom="0.23622047244094491" header="0.23622047244094491" footer="0.23622047244094491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N63"/>
  <sheetViews>
    <sheetView tabSelected="1" zoomScale="85" zoomScaleNormal="85" zoomScaleSheetLayoutView="100" workbookViewId="0">
      <selection activeCell="E16" sqref="E16"/>
    </sheetView>
  </sheetViews>
  <sheetFormatPr baseColWidth="10" defaultColWidth="9.7109375" defaultRowHeight="12.75" x14ac:dyDescent="0.2"/>
  <cols>
    <col min="1" max="1" width="26.140625" style="51" customWidth="1"/>
    <col min="2" max="2" width="16.140625" style="51" customWidth="1"/>
    <col min="3" max="3" width="16.5703125" style="51" customWidth="1"/>
    <col min="4" max="4" width="16" style="51" customWidth="1"/>
    <col min="5" max="5" width="12.42578125" style="51" customWidth="1"/>
    <col min="6" max="6" width="8.85546875" style="51" customWidth="1"/>
    <col min="7" max="7" width="14.42578125" style="51" customWidth="1"/>
    <col min="8" max="8" width="17.7109375" style="51" customWidth="1"/>
    <col min="9" max="9" width="17.140625" style="51" customWidth="1"/>
    <col min="10" max="10" width="12.28515625" style="51" customWidth="1"/>
    <col min="11" max="11" width="17" style="51" customWidth="1"/>
    <col min="12" max="12" width="15" style="51" customWidth="1"/>
    <col min="13" max="13" width="15.42578125" style="51" customWidth="1"/>
    <col min="14" max="14" width="13.5703125" style="70" customWidth="1"/>
    <col min="15" max="15" width="5.42578125" style="51" customWidth="1"/>
    <col min="16" max="16384" width="9.7109375" style="51"/>
  </cols>
  <sheetData>
    <row r="1" spans="1:14" ht="24" customHeight="1" thickBot="1" x14ac:dyDescent="0.25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80.25" customHeight="1" thickBot="1" x14ac:dyDescent="0.25">
      <c r="A2" s="223" t="s">
        <v>0</v>
      </c>
      <c r="B2" s="219" t="s">
        <v>205</v>
      </c>
      <c r="C2" s="219" t="s">
        <v>230</v>
      </c>
      <c r="D2" s="219" t="s">
        <v>250</v>
      </c>
      <c r="E2" s="226" t="s">
        <v>229</v>
      </c>
      <c r="F2" s="227"/>
      <c r="G2" s="52" t="s">
        <v>228</v>
      </c>
      <c r="H2" s="219" t="s">
        <v>227</v>
      </c>
      <c r="I2" s="219" t="s">
        <v>226</v>
      </c>
      <c r="J2" s="219" t="s">
        <v>225</v>
      </c>
      <c r="K2" s="53" t="s">
        <v>224</v>
      </c>
      <c r="L2" s="219" t="s">
        <v>223</v>
      </c>
      <c r="M2" s="219" t="s">
        <v>222</v>
      </c>
      <c r="N2" s="219" t="s">
        <v>221</v>
      </c>
    </row>
    <row r="3" spans="1:14" ht="20.45" customHeight="1" thickBot="1" x14ac:dyDescent="0.25">
      <c r="A3" s="224"/>
      <c r="B3" s="220"/>
      <c r="C3" s="220"/>
      <c r="D3" s="225"/>
      <c r="E3" s="228"/>
      <c r="F3" s="229"/>
      <c r="G3" s="54">
        <f>IF(B58&lt;B59,B58,B59)</f>
        <v>7.8200000000000006E-2</v>
      </c>
      <c r="H3" s="220"/>
      <c r="I3" s="220"/>
      <c r="J3" s="220"/>
      <c r="K3" s="55">
        <f>+H56/J56</f>
        <v>0.50576573018539961</v>
      </c>
      <c r="L3" s="220"/>
      <c r="M3" s="220"/>
      <c r="N3" s="220"/>
    </row>
    <row r="4" spans="1:14" ht="16.5" thickBot="1" x14ac:dyDescent="0.25">
      <c r="A4" s="56"/>
      <c r="B4" s="57"/>
      <c r="C4" s="57"/>
      <c r="D4" s="58" t="s">
        <v>87</v>
      </c>
      <c r="E4" s="58"/>
      <c r="F4" s="59"/>
      <c r="G4" s="58" t="s">
        <v>88</v>
      </c>
      <c r="H4" s="58" t="s">
        <v>89</v>
      </c>
      <c r="I4" s="58" t="s">
        <v>90</v>
      </c>
      <c r="J4" s="58" t="s">
        <v>91</v>
      </c>
      <c r="K4" s="58" t="s">
        <v>92</v>
      </c>
      <c r="L4" s="58"/>
      <c r="M4" s="58"/>
      <c r="N4" s="58" t="s">
        <v>93</v>
      </c>
    </row>
    <row r="5" spans="1:14" s="24" customFormat="1" ht="12.75" customHeight="1" thickTop="1" x14ac:dyDescent="0.2">
      <c r="A5" s="76" t="s">
        <v>1</v>
      </c>
      <c r="B5" s="60">
        <v>932752.08617050876</v>
      </c>
      <c r="C5" s="60">
        <f t="shared" ref="C5:C55" si="0">(+B5*G$3)+B5</f>
        <v>1005693.2993090425</v>
      </c>
      <c r="D5" s="194">
        <f>+ISN!Q4+CoAr14FI!AE5</f>
        <v>358790.23118262773</v>
      </c>
      <c r="E5" s="60">
        <f>+D5-C5</f>
        <v>-646903.06812641479</v>
      </c>
      <c r="F5" s="61">
        <f>+(D5-C5)/C5</f>
        <v>-0.64324090512571463</v>
      </c>
      <c r="G5" s="60">
        <f>IF(F5&lt;0,C5,0)</f>
        <v>1005693.2993090425</v>
      </c>
      <c r="H5" s="60">
        <f>IF(F5&lt;0,G5-D5,0)</f>
        <v>646903.06812641479</v>
      </c>
      <c r="I5" s="60">
        <f>+IF(D5&gt;C5,D5,0)</f>
        <v>0</v>
      </c>
      <c r="J5" s="60">
        <f>IF(I5=0,0,D5-C5)</f>
        <v>0</v>
      </c>
      <c r="K5" s="60">
        <f>+J5*K$3</f>
        <v>0</v>
      </c>
      <c r="L5" s="60">
        <f t="shared" ref="L5:L55" si="1">IF(H5&lt;&gt;0,D5+H5,D5-K5)</f>
        <v>1005693.2993090425</v>
      </c>
      <c r="M5" s="61">
        <f t="shared" ref="M5:M56" si="2">+(L5-B5)/B5</f>
        <v>7.8199999999999964E-2</v>
      </c>
      <c r="N5" s="80">
        <f>+L5/L$56</f>
        <v>1.1027686591581632E-3</v>
      </c>
    </row>
    <row r="6" spans="1:14" s="24" customFormat="1" ht="12.75" customHeight="1" x14ac:dyDescent="0.2">
      <c r="A6" s="77" t="s">
        <v>2</v>
      </c>
      <c r="B6" s="62">
        <v>1678556.4863737314</v>
      </c>
      <c r="C6" s="62">
        <f t="shared" si="0"/>
        <v>1809819.6036081573</v>
      </c>
      <c r="D6" s="62">
        <f>+ISN!Q5+CoAr14FI!AE6</f>
        <v>630427.21737640537</v>
      </c>
      <c r="E6" s="62">
        <f t="shared" ref="E6:E55" si="3">+D6-C6</f>
        <v>-1179392.3862317519</v>
      </c>
      <c r="F6" s="63">
        <f t="shared" ref="F6:F56" si="4">+(D6-C6)/C6</f>
        <v>-0.65166295241826833</v>
      </c>
      <c r="G6" s="62">
        <f t="shared" ref="G6:G55" si="5">IF(F6&lt;0,C6,0)</f>
        <v>1809819.6036081573</v>
      </c>
      <c r="H6" s="62">
        <f t="shared" ref="H6:H55" si="6">IF(F6&lt;0,G6-D6,0)</f>
        <v>1179392.3862317519</v>
      </c>
      <c r="I6" s="62">
        <f t="shared" ref="I6:I55" si="7">+IF(D6&gt;C6,D6,0)</f>
        <v>0</v>
      </c>
      <c r="J6" s="62">
        <f>IF(I6=0,0,D6-C6)</f>
        <v>0</v>
      </c>
      <c r="K6" s="62">
        <f t="shared" ref="K6:K55" si="8">+J6*K$3</f>
        <v>0</v>
      </c>
      <c r="L6" s="62">
        <f t="shared" si="1"/>
        <v>1809819.6036081573</v>
      </c>
      <c r="M6" s="63">
        <f t="shared" si="2"/>
        <v>7.8200000000000033E-2</v>
      </c>
      <c r="N6" s="81">
        <f t="shared" ref="N6:N55" si="9">+L6/L$56</f>
        <v>1.9845139059396547E-3</v>
      </c>
    </row>
    <row r="7" spans="1:14" s="24" customFormat="1" ht="12.75" customHeight="1" x14ac:dyDescent="0.2">
      <c r="A7" s="77" t="s">
        <v>3</v>
      </c>
      <c r="B7" s="62">
        <v>1642445.951606398</v>
      </c>
      <c r="C7" s="62">
        <f t="shared" si="0"/>
        <v>1770885.2250220184</v>
      </c>
      <c r="D7" s="62">
        <f>+ISN!Q6+CoAr14FI!AE7</f>
        <v>728927.82159801852</v>
      </c>
      <c r="E7" s="62">
        <f t="shared" si="3"/>
        <v>-1041957.4034239999</v>
      </c>
      <c r="F7" s="63">
        <f t="shared" si="4"/>
        <v>-0.58838223319133776</v>
      </c>
      <c r="G7" s="62">
        <f t="shared" si="5"/>
        <v>1770885.2250220184</v>
      </c>
      <c r="H7" s="62">
        <f t="shared" si="6"/>
        <v>1041957.4034239999</v>
      </c>
      <c r="I7" s="62">
        <f t="shared" si="7"/>
        <v>0</v>
      </c>
      <c r="J7" s="62">
        <f t="shared" ref="J7:J55" si="10">IF(I7=0,0,D7-C7)</f>
        <v>0</v>
      </c>
      <c r="K7" s="62">
        <f t="shared" si="8"/>
        <v>0</v>
      </c>
      <c r="L7" s="62">
        <f t="shared" si="1"/>
        <v>1770885.2250220184</v>
      </c>
      <c r="M7" s="63">
        <f t="shared" si="2"/>
        <v>7.8200000000000075E-2</v>
      </c>
      <c r="N7" s="81">
        <f t="shared" si="9"/>
        <v>1.9418213549421573E-3</v>
      </c>
    </row>
    <row r="8" spans="1:14" s="24" customFormat="1" ht="12.75" customHeight="1" x14ac:dyDescent="0.2">
      <c r="A8" s="77" t="s">
        <v>4</v>
      </c>
      <c r="B8" s="62">
        <v>5021759.3073075339</v>
      </c>
      <c r="C8" s="62">
        <f t="shared" si="0"/>
        <v>5414460.8851389829</v>
      </c>
      <c r="D8" s="62">
        <f>+ISN!Q7+CoAr14FI!AE8</f>
        <v>5160781.1108285412</v>
      </c>
      <c r="E8" s="62">
        <f t="shared" si="3"/>
        <v>-253679.77431044169</v>
      </c>
      <c r="F8" s="63">
        <f t="shared" si="4"/>
        <v>-4.685226834064201E-2</v>
      </c>
      <c r="G8" s="62">
        <f t="shared" si="5"/>
        <v>5414460.8851389829</v>
      </c>
      <c r="H8" s="62">
        <f t="shared" si="6"/>
        <v>253679.77431044169</v>
      </c>
      <c r="I8" s="62">
        <f t="shared" si="7"/>
        <v>0</v>
      </c>
      <c r="J8" s="62">
        <f t="shared" si="10"/>
        <v>0</v>
      </c>
      <c r="K8" s="62">
        <f t="shared" si="8"/>
        <v>0</v>
      </c>
      <c r="L8" s="62">
        <f t="shared" si="1"/>
        <v>5414460.8851389829</v>
      </c>
      <c r="M8" s="63">
        <f t="shared" si="2"/>
        <v>7.8199999999999964E-2</v>
      </c>
      <c r="N8" s="81">
        <f t="shared" si="9"/>
        <v>5.9370961052154954E-3</v>
      </c>
    </row>
    <row r="9" spans="1:14" s="24" customFormat="1" ht="12.75" customHeight="1" x14ac:dyDescent="0.2">
      <c r="A9" s="77" t="s">
        <v>5</v>
      </c>
      <c r="B9" s="62">
        <v>6108538.5819538664</v>
      </c>
      <c r="C9" s="62">
        <f t="shared" si="0"/>
        <v>6586226.299062659</v>
      </c>
      <c r="D9" s="62">
        <f>+ISN!Q8+CoAr14FI!AE9</f>
        <v>2477692.6644816478</v>
      </c>
      <c r="E9" s="62">
        <f t="shared" si="3"/>
        <v>-4108533.6345810113</v>
      </c>
      <c r="F9" s="63">
        <f t="shared" si="4"/>
        <v>-0.62380693405049426</v>
      </c>
      <c r="G9" s="62">
        <f t="shared" si="5"/>
        <v>6586226.299062659</v>
      </c>
      <c r="H9" s="62">
        <f t="shared" si="6"/>
        <v>4108533.6345810113</v>
      </c>
      <c r="I9" s="62">
        <f t="shared" si="7"/>
        <v>0</v>
      </c>
      <c r="J9" s="62">
        <f t="shared" si="10"/>
        <v>0</v>
      </c>
      <c r="K9" s="62">
        <f t="shared" si="8"/>
        <v>0</v>
      </c>
      <c r="L9" s="62">
        <f t="shared" si="1"/>
        <v>6586226.299062659</v>
      </c>
      <c r="M9" s="63">
        <f t="shared" si="2"/>
        <v>7.8200000000000047E-2</v>
      </c>
      <c r="N9" s="81">
        <f t="shared" si="9"/>
        <v>7.2219671242909076E-3</v>
      </c>
    </row>
    <row r="10" spans="1:14" s="24" customFormat="1" ht="12.75" customHeight="1" x14ac:dyDescent="0.2">
      <c r="A10" s="77" t="s">
        <v>6</v>
      </c>
      <c r="B10" s="62">
        <v>64703512.7054694</v>
      </c>
      <c r="C10" s="62">
        <f t="shared" si="0"/>
        <v>69763327.399037108</v>
      </c>
      <c r="D10" s="62">
        <f>+ISN!Q9+CoAr14FI!AE10</f>
        <v>95850090.385882109</v>
      </c>
      <c r="E10" s="62">
        <f t="shared" si="3"/>
        <v>26086762.986845002</v>
      </c>
      <c r="F10" s="63">
        <f t="shared" si="4"/>
        <v>0.37393232174308616</v>
      </c>
      <c r="G10" s="62">
        <f t="shared" si="5"/>
        <v>0</v>
      </c>
      <c r="H10" s="62">
        <f t="shared" si="6"/>
        <v>0</v>
      </c>
      <c r="I10" s="62">
        <f t="shared" si="7"/>
        <v>95850090.385882109</v>
      </c>
      <c r="J10" s="62">
        <f t="shared" si="10"/>
        <v>26086762.986845002</v>
      </c>
      <c r="K10" s="62">
        <f t="shared" si="8"/>
        <v>13193790.730215119</v>
      </c>
      <c r="L10" s="62">
        <f t="shared" si="1"/>
        <v>82656299.655666992</v>
      </c>
      <c r="M10" s="63">
        <f t="shared" si="2"/>
        <v>0.27746232313412006</v>
      </c>
      <c r="N10" s="81">
        <f t="shared" si="9"/>
        <v>9.0634765892225799E-2</v>
      </c>
    </row>
    <row r="11" spans="1:14" s="24" customFormat="1" ht="12.75" customHeight="1" x14ac:dyDescent="0.2">
      <c r="A11" s="77" t="s">
        <v>7</v>
      </c>
      <c r="B11" s="62">
        <v>6809441.5268345084</v>
      </c>
      <c r="C11" s="62">
        <f t="shared" si="0"/>
        <v>7341939.8542329669</v>
      </c>
      <c r="D11" s="62">
        <f>+ISN!Q10+CoAr14FI!AE11</f>
        <v>2161464.9946866208</v>
      </c>
      <c r="E11" s="62">
        <f t="shared" si="3"/>
        <v>-5180474.8595463466</v>
      </c>
      <c r="F11" s="63">
        <f t="shared" si="4"/>
        <v>-0.70560028580996392</v>
      </c>
      <c r="G11" s="62">
        <f t="shared" si="5"/>
        <v>7341939.8542329669</v>
      </c>
      <c r="H11" s="62">
        <f t="shared" si="6"/>
        <v>5180474.8595463466</v>
      </c>
      <c r="I11" s="62">
        <f t="shared" si="7"/>
        <v>0</v>
      </c>
      <c r="J11" s="62">
        <f t="shared" si="10"/>
        <v>0</v>
      </c>
      <c r="K11" s="62">
        <f t="shared" si="8"/>
        <v>0</v>
      </c>
      <c r="L11" s="62">
        <f t="shared" si="1"/>
        <v>7341939.8542329669</v>
      </c>
      <c r="M11" s="63">
        <f t="shared" si="2"/>
        <v>7.8199999999999992E-2</v>
      </c>
      <c r="N11" s="81">
        <f t="shared" si="9"/>
        <v>8.0506265421426294E-3</v>
      </c>
    </row>
    <row r="12" spans="1:14" s="24" customFormat="1" ht="12.75" customHeight="1" x14ac:dyDescent="0.2">
      <c r="A12" s="77" t="s">
        <v>8</v>
      </c>
      <c r="B12" s="62">
        <v>1106078.863311986</v>
      </c>
      <c r="C12" s="62">
        <f t="shared" si="0"/>
        <v>1192574.2304229832</v>
      </c>
      <c r="D12" s="62">
        <f>+ISN!Q11+CoAr14FI!AE12</f>
        <v>638423.55720932118</v>
      </c>
      <c r="E12" s="62">
        <f t="shared" si="3"/>
        <v>-554150.673213662</v>
      </c>
      <c r="F12" s="63">
        <f t="shared" si="4"/>
        <v>-0.46466765680247457</v>
      </c>
      <c r="G12" s="62">
        <f t="shared" si="5"/>
        <v>1192574.2304229832</v>
      </c>
      <c r="H12" s="62">
        <f t="shared" si="6"/>
        <v>554150.673213662</v>
      </c>
      <c r="I12" s="62">
        <f t="shared" si="7"/>
        <v>0</v>
      </c>
      <c r="J12" s="62">
        <f t="shared" si="10"/>
        <v>0</v>
      </c>
      <c r="K12" s="62">
        <f t="shared" si="8"/>
        <v>0</v>
      </c>
      <c r="L12" s="62">
        <f t="shared" si="1"/>
        <v>1192574.2304229832</v>
      </c>
      <c r="M12" s="63">
        <f t="shared" si="2"/>
        <v>7.8199999999999908E-2</v>
      </c>
      <c r="N12" s="81">
        <f t="shared" si="9"/>
        <v>1.3076884234325601E-3</v>
      </c>
    </row>
    <row r="13" spans="1:14" s="24" customFormat="1" ht="12.75" customHeight="1" x14ac:dyDescent="0.2">
      <c r="A13" s="77" t="s">
        <v>9</v>
      </c>
      <c r="B13" s="62">
        <v>11023639.705502106</v>
      </c>
      <c r="C13" s="62">
        <f t="shared" si="0"/>
        <v>11885688.330472371</v>
      </c>
      <c r="D13" s="62">
        <f>+ISN!Q12+CoAr14FI!AE13</f>
        <v>10552554.335127268</v>
      </c>
      <c r="E13" s="62">
        <f t="shared" si="3"/>
        <v>-1333133.9953451026</v>
      </c>
      <c r="F13" s="63">
        <f t="shared" si="4"/>
        <v>-0.11216296088862025</v>
      </c>
      <c r="G13" s="62">
        <f t="shared" si="5"/>
        <v>11885688.330472371</v>
      </c>
      <c r="H13" s="62">
        <f t="shared" si="6"/>
        <v>1333133.9953451026</v>
      </c>
      <c r="I13" s="62">
        <f t="shared" si="7"/>
        <v>0</v>
      </c>
      <c r="J13" s="62">
        <f t="shared" si="10"/>
        <v>0</v>
      </c>
      <c r="K13" s="62">
        <f t="shared" si="8"/>
        <v>0</v>
      </c>
      <c r="L13" s="62">
        <f t="shared" si="1"/>
        <v>11885688.330472371</v>
      </c>
      <c r="M13" s="63">
        <f t="shared" si="2"/>
        <v>7.8200000000000006E-2</v>
      </c>
      <c r="N13" s="81">
        <f t="shared" si="9"/>
        <v>1.3032964018326531E-2</v>
      </c>
    </row>
    <row r="14" spans="1:14" s="24" customFormat="1" ht="12.75" customHeight="1" x14ac:dyDescent="0.2">
      <c r="A14" s="77" t="s">
        <v>10</v>
      </c>
      <c r="B14" s="62">
        <v>2721352.9502040157</v>
      </c>
      <c r="C14" s="62">
        <f t="shared" si="0"/>
        <v>2934162.7509099697</v>
      </c>
      <c r="D14" s="62">
        <f>+ISN!Q13+CoAr14FI!AE14</f>
        <v>5502973.2514054216</v>
      </c>
      <c r="E14" s="62">
        <f t="shared" si="3"/>
        <v>2568810.500495452</v>
      </c>
      <c r="F14" s="63">
        <f t="shared" si="4"/>
        <v>0.8754833042914163</v>
      </c>
      <c r="G14" s="62">
        <f t="shared" si="5"/>
        <v>0</v>
      </c>
      <c r="H14" s="62">
        <f t="shared" si="6"/>
        <v>0</v>
      </c>
      <c r="I14" s="62">
        <f t="shared" si="7"/>
        <v>5502973.2514054216</v>
      </c>
      <c r="J14" s="62">
        <f t="shared" si="10"/>
        <v>2568810.500495452</v>
      </c>
      <c r="K14" s="62">
        <f t="shared" si="8"/>
        <v>1299216.3184910042</v>
      </c>
      <c r="L14" s="62">
        <f t="shared" si="1"/>
        <v>4203756.9329144172</v>
      </c>
      <c r="M14" s="63">
        <f t="shared" si="2"/>
        <v>0.54473051082891244</v>
      </c>
      <c r="N14" s="81">
        <f t="shared" si="9"/>
        <v>4.6095279739080024E-3</v>
      </c>
    </row>
    <row r="15" spans="1:14" s="24" customFormat="1" ht="12.75" customHeight="1" x14ac:dyDescent="0.2">
      <c r="A15" s="77" t="s">
        <v>11</v>
      </c>
      <c r="B15" s="62">
        <v>2216683.0528205214</v>
      </c>
      <c r="C15" s="62">
        <f t="shared" si="0"/>
        <v>2390027.6675510863</v>
      </c>
      <c r="D15" s="62">
        <f>+ISN!Q14+CoAr14FI!AE15</f>
        <v>1799955.6073049228</v>
      </c>
      <c r="E15" s="62">
        <f t="shared" si="3"/>
        <v>-590072.06024616351</v>
      </c>
      <c r="F15" s="63">
        <f t="shared" si="4"/>
        <v>-0.24688921733310892</v>
      </c>
      <c r="G15" s="62">
        <f t="shared" si="5"/>
        <v>2390027.6675510863</v>
      </c>
      <c r="H15" s="62">
        <f t="shared" si="6"/>
        <v>590072.06024616351</v>
      </c>
      <c r="I15" s="62">
        <f t="shared" si="7"/>
        <v>0</v>
      </c>
      <c r="J15" s="62">
        <f t="shared" si="10"/>
        <v>0</v>
      </c>
      <c r="K15" s="62">
        <f t="shared" si="8"/>
        <v>0</v>
      </c>
      <c r="L15" s="62">
        <f t="shared" si="1"/>
        <v>2390027.6675510863</v>
      </c>
      <c r="M15" s="63">
        <f t="shared" si="2"/>
        <v>7.8200000000000047E-2</v>
      </c>
      <c r="N15" s="81">
        <f t="shared" si="9"/>
        <v>2.6207270229472888E-3</v>
      </c>
    </row>
    <row r="16" spans="1:14" s="24" customFormat="1" ht="12.75" customHeight="1" x14ac:dyDescent="0.2">
      <c r="A16" s="77" t="s">
        <v>12</v>
      </c>
      <c r="B16" s="62">
        <v>5594857.7593635377</v>
      </c>
      <c r="C16" s="62">
        <f t="shared" si="0"/>
        <v>6032375.6361457668</v>
      </c>
      <c r="D16" s="62">
        <f>+ISN!Q15+CoAr14FI!AE16</f>
        <v>2182587.5236669737</v>
      </c>
      <c r="E16" s="62">
        <f t="shared" si="3"/>
        <v>-3849788.1124787931</v>
      </c>
      <c r="F16" s="63">
        <f t="shared" si="4"/>
        <v>-0.63818772979106408</v>
      </c>
      <c r="G16" s="62">
        <f t="shared" si="5"/>
        <v>6032375.6361457668</v>
      </c>
      <c r="H16" s="62">
        <f t="shared" si="6"/>
        <v>3849788.1124787931</v>
      </c>
      <c r="I16" s="62">
        <f t="shared" si="7"/>
        <v>0</v>
      </c>
      <c r="J16" s="62">
        <f t="shared" si="10"/>
        <v>0</v>
      </c>
      <c r="K16" s="62">
        <f t="shared" si="8"/>
        <v>0</v>
      </c>
      <c r="L16" s="62">
        <f t="shared" si="1"/>
        <v>6032375.6361457668</v>
      </c>
      <c r="M16" s="63">
        <f t="shared" si="2"/>
        <v>7.8200000000000089E-2</v>
      </c>
      <c r="N16" s="81">
        <f t="shared" si="9"/>
        <v>6.6146555777803085E-3</v>
      </c>
    </row>
    <row r="17" spans="1:14" s="24" customFormat="1" ht="12.75" customHeight="1" x14ac:dyDescent="0.2">
      <c r="A17" s="77" t="s">
        <v>13</v>
      </c>
      <c r="B17" s="62">
        <v>7823942.0723890029</v>
      </c>
      <c r="C17" s="62">
        <f t="shared" si="0"/>
        <v>8435774.3424498234</v>
      </c>
      <c r="D17" s="62">
        <f>+ISN!Q16+CoAr14FI!AE17</f>
        <v>14425663.930812262</v>
      </c>
      <c r="E17" s="62">
        <f t="shared" si="3"/>
        <v>5989889.5883624386</v>
      </c>
      <c r="F17" s="63">
        <f t="shared" si="4"/>
        <v>0.7100580628645552</v>
      </c>
      <c r="G17" s="62">
        <f t="shared" si="5"/>
        <v>0</v>
      </c>
      <c r="H17" s="62">
        <f t="shared" si="6"/>
        <v>0</v>
      </c>
      <c r="I17" s="62">
        <f t="shared" si="7"/>
        <v>14425663.930812262</v>
      </c>
      <c r="J17" s="62">
        <f t="shared" si="10"/>
        <v>5989889.5883624386</v>
      </c>
      <c r="K17" s="62">
        <f t="shared" si="8"/>
        <v>3029480.8813880514</v>
      </c>
      <c r="L17" s="62">
        <f t="shared" si="1"/>
        <v>11396183.049424211</v>
      </c>
      <c r="M17" s="63">
        <f t="shared" si="2"/>
        <v>0.45657814743309327</v>
      </c>
      <c r="N17" s="81">
        <f t="shared" si="9"/>
        <v>1.2496208843758702E-2</v>
      </c>
    </row>
    <row r="18" spans="1:14" s="24" customFormat="1" ht="12.75" customHeight="1" x14ac:dyDescent="0.2">
      <c r="A18" s="77" t="s">
        <v>14</v>
      </c>
      <c r="B18" s="62">
        <v>14860426.83710775</v>
      </c>
      <c r="C18" s="62">
        <f t="shared" si="0"/>
        <v>16022512.215769576</v>
      </c>
      <c r="D18" s="62">
        <f>+ISN!Q17+CoAr14FI!AE18</f>
        <v>4813590.9391090693</v>
      </c>
      <c r="E18" s="62">
        <f t="shared" si="3"/>
        <v>-11208921.276660506</v>
      </c>
      <c r="F18" s="63">
        <f t="shared" si="4"/>
        <v>-0.69957327076515075</v>
      </c>
      <c r="G18" s="62">
        <f t="shared" si="5"/>
        <v>16022512.215769576</v>
      </c>
      <c r="H18" s="62">
        <f t="shared" si="6"/>
        <v>11208921.276660506</v>
      </c>
      <c r="I18" s="62">
        <f t="shared" si="7"/>
        <v>0</v>
      </c>
      <c r="J18" s="62">
        <f t="shared" si="10"/>
        <v>0</v>
      </c>
      <c r="K18" s="62">
        <f t="shared" si="8"/>
        <v>0</v>
      </c>
      <c r="L18" s="62">
        <f t="shared" si="1"/>
        <v>16022512.215769574</v>
      </c>
      <c r="M18" s="63">
        <f t="shared" si="2"/>
        <v>7.8199999999999895E-2</v>
      </c>
      <c r="N18" s="81">
        <f t="shared" si="9"/>
        <v>1.7569098178012128E-2</v>
      </c>
    </row>
    <row r="19" spans="1:14" s="24" customFormat="1" ht="12.75" customHeight="1" x14ac:dyDescent="0.2">
      <c r="A19" s="77" t="s">
        <v>15</v>
      </c>
      <c r="B19" s="62">
        <v>1857928.9763484006</v>
      </c>
      <c r="C19" s="62">
        <f t="shared" si="0"/>
        <v>2003219.0222988455</v>
      </c>
      <c r="D19" s="62">
        <f>+ISN!Q18+CoAr14FI!AE19</f>
        <v>703831.18182769511</v>
      </c>
      <c r="E19" s="62">
        <f t="shared" si="3"/>
        <v>-1299387.8404711504</v>
      </c>
      <c r="F19" s="63">
        <f t="shared" si="4"/>
        <v>-0.64864991097179403</v>
      </c>
      <c r="G19" s="62">
        <f t="shared" si="5"/>
        <v>2003219.0222988455</v>
      </c>
      <c r="H19" s="62">
        <f t="shared" si="6"/>
        <v>1299387.8404711504</v>
      </c>
      <c r="I19" s="62">
        <f t="shared" si="7"/>
        <v>0</v>
      </c>
      <c r="J19" s="62">
        <f t="shared" si="10"/>
        <v>0</v>
      </c>
      <c r="K19" s="62">
        <f t="shared" si="8"/>
        <v>0</v>
      </c>
      <c r="L19" s="62">
        <f t="shared" si="1"/>
        <v>2003219.0222988455</v>
      </c>
      <c r="M19" s="63">
        <f t="shared" si="2"/>
        <v>7.8199999999999978E-2</v>
      </c>
      <c r="N19" s="81">
        <f t="shared" si="9"/>
        <v>2.1965813600810197E-3</v>
      </c>
    </row>
    <row r="20" spans="1:14" s="24" customFormat="1" ht="12.75" customHeight="1" x14ac:dyDescent="0.2">
      <c r="A20" s="77" t="s">
        <v>16</v>
      </c>
      <c r="B20" s="62">
        <v>1383729.1770564946</v>
      </c>
      <c r="C20" s="62">
        <f t="shared" si="0"/>
        <v>1491936.7987023126</v>
      </c>
      <c r="D20" s="62">
        <f>+ISN!Q19+CoAr14FI!AE20</f>
        <v>557176.37645312946</v>
      </c>
      <c r="E20" s="62">
        <f t="shared" si="3"/>
        <v>-934760.42224918318</v>
      </c>
      <c r="F20" s="63">
        <f t="shared" si="4"/>
        <v>-0.62654156869261368</v>
      </c>
      <c r="G20" s="62">
        <f t="shared" si="5"/>
        <v>1491936.7987023126</v>
      </c>
      <c r="H20" s="62">
        <f t="shared" si="6"/>
        <v>934760.42224918318</v>
      </c>
      <c r="I20" s="62">
        <f t="shared" si="7"/>
        <v>0</v>
      </c>
      <c r="J20" s="62">
        <f t="shared" si="10"/>
        <v>0</v>
      </c>
      <c r="K20" s="62">
        <f t="shared" si="8"/>
        <v>0</v>
      </c>
      <c r="L20" s="62">
        <f t="shared" si="1"/>
        <v>1491936.7987023126</v>
      </c>
      <c r="M20" s="63">
        <f t="shared" si="2"/>
        <v>7.8200000000000089E-2</v>
      </c>
      <c r="N20" s="81">
        <f t="shared" si="9"/>
        <v>1.6359472059563705E-3</v>
      </c>
    </row>
    <row r="21" spans="1:14" s="24" customFormat="1" ht="12.75" customHeight="1" x14ac:dyDescent="0.2">
      <c r="A21" s="77" t="s">
        <v>17</v>
      </c>
      <c r="B21" s="62">
        <v>12160697.634181153</v>
      </c>
      <c r="C21" s="62">
        <f t="shared" si="0"/>
        <v>13111664.189174119</v>
      </c>
      <c r="D21" s="62">
        <f>+ISN!Q20+CoAr14FI!AE21</f>
        <v>4662654.792092138</v>
      </c>
      <c r="E21" s="62">
        <f t="shared" si="3"/>
        <v>-8449009.3970819823</v>
      </c>
      <c r="F21" s="63">
        <f t="shared" si="4"/>
        <v>-0.64438878811875444</v>
      </c>
      <c r="G21" s="62">
        <f t="shared" si="5"/>
        <v>13111664.189174119</v>
      </c>
      <c r="H21" s="62">
        <f t="shared" si="6"/>
        <v>8449009.3970819823</v>
      </c>
      <c r="I21" s="62">
        <f t="shared" si="7"/>
        <v>0</v>
      </c>
      <c r="J21" s="62">
        <f t="shared" si="10"/>
        <v>0</v>
      </c>
      <c r="K21" s="62">
        <f t="shared" si="8"/>
        <v>0</v>
      </c>
      <c r="L21" s="62">
        <f t="shared" si="1"/>
        <v>13111664.189174119</v>
      </c>
      <c r="M21" s="63">
        <f t="shared" si="2"/>
        <v>7.8200000000000019E-2</v>
      </c>
      <c r="N21" s="81">
        <f t="shared" si="9"/>
        <v>1.4377278189246898E-2</v>
      </c>
    </row>
    <row r="22" spans="1:14" s="24" customFormat="1" ht="12.75" customHeight="1" x14ac:dyDescent="0.2">
      <c r="A22" s="77" t="s">
        <v>18</v>
      </c>
      <c r="B22" s="62">
        <v>17342097.305335931</v>
      </c>
      <c r="C22" s="62">
        <f t="shared" si="0"/>
        <v>18698249.314613201</v>
      </c>
      <c r="D22" s="62">
        <f>+ISN!Q21+CoAr14FI!AE22</f>
        <v>27970218.317979097</v>
      </c>
      <c r="E22" s="62">
        <f t="shared" si="3"/>
        <v>9271969.0033658966</v>
      </c>
      <c r="F22" s="63">
        <f t="shared" si="4"/>
        <v>0.49587364289338015</v>
      </c>
      <c r="G22" s="62">
        <f t="shared" si="5"/>
        <v>0</v>
      </c>
      <c r="H22" s="62">
        <f t="shared" si="6"/>
        <v>0</v>
      </c>
      <c r="I22" s="62">
        <f t="shared" si="7"/>
        <v>27970218.317979097</v>
      </c>
      <c r="J22" s="62">
        <f t="shared" si="10"/>
        <v>9271969.0033658966</v>
      </c>
      <c r="K22" s="62">
        <f t="shared" si="8"/>
        <v>4689444.1732437443</v>
      </c>
      <c r="L22" s="62">
        <f t="shared" si="1"/>
        <v>23280774.144735351</v>
      </c>
      <c r="M22" s="63">
        <f t="shared" si="2"/>
        <v>0.34244282769490447</v>
      </c>
      <c r="N22" s="81">
        <f t="shared" si="9"/>
        <v>2.5527969715411825E-2</v>
      </c>
    </row>
    <row r="23" spans="1:14" s="24" customFormat="1" ht="12.75" customHeight="1" x14ac:dyDescent="0.2">
      <c r="A23" s="77" t="s">
        <v>19</v>
      </c>
      <c r="B23" s="62">
        <v>2334669.4085563417</v>
      </c>
      <c r="C23" s="62">
        <f t="shared" si="0"/>
        <v>2517240.5563054476</v>
      </c>
      <c r="D23" s="62">
        <f>+ISN!Q22+CoAr14FI!AE23</f>
        <v>1637400.34401821</v>
      </c>
      <c r="E23" s="62">
        <f t="shared" si="3"/>
        <v>-879840.21228723763</v>
      </c>
      <c r="F23" s="63">
        <f t="shared" si="4"/>
        <v>-0.3495256780617656</v>
      </c>
      <c r="G23" s="62">
        <f t="shared" si="5"/>
        <v>2517240.5563054476</v>
      </c>
      <c r="H23" s="62">
        <f t="shared" si="6"/>
        <v>879840.21228723763</v>
      </c>
      <c r="I23" s="62">
        <f t="shared" si="7"/>
        <v>0</v>
      </c>
      <c r="J23" s="62">
        <f t="shared" si="10"/>
        <v>0</v>
      </c>
      <c r="K23" s="62">
        <f t="shared" si="8"/>
        <v>0</v>
      </c>
      <c r="L23" s="62">
        <f t="shared" si="1"/>
        <v>2517240.5563054476</v>
      </c>
      <c r="M23" s="63">
        <f t="shared" si="2"/>
        <v>7.8200000000000006E-2</v>
      </c>
      <c r="N23" s="81">
        <f t="shared" si="9"/>
        <v>2.7602192387706087E-3</v>
      </c>
    </row>
    <row r="24" spans="1:14" s="24" customFormat="1" ht="12.75" customHeight="1" x14ac:dyDescent="0.2">
      <c r="A24" s="77" t="s">
        <v>20</v>
      </c>
      <c r="B24" s="62">
        <v>31814709.162730318</v>
      </c>
      <c r="C24" s="62">
        <f t="shared" si="0"/>
        <v>34302619.41925583</v>
      </c>
      <c r="D24" s="62">
        <f>+ISN!Q23+CoAr14FI!AE24</f>
        <v>41864214.575251363</v>
      </c>
      <c r="E24" s="62">
        <f t="shared" si="3"/>
        <v>7561595.1559955329</v>
      </c>
      <c r="F24" s="63">
        <f t="shared" si="4"/>
        <v>0.22043783489463836</v>
      </c>
      <c r="G24" s="62">
        <f t="shared" si="5"/>
        <v>0</v>
      </c>
      <c r="H24" s="62">
        <f t="shared" si="6"/>
        <v>0</v>
      </c>
      <c r="I24" s="62">
        <f t="shared" si="7"/>
        <v>41864214.575251363</v>
      </c>
      <c r="J24" s="62">
        <f t="shared" si="10"/>
        <v>7561595.1559955329</v>
      </c>
      <c r="K24" s="62">
        <f t="shared" si="8"/>
        <v>3824395.6954384614</v>
      </c>
      <c r="L24" s="62">
        <f t="shared" si="1"/>
        <v>38039818.879812904</v>
      </c>
      <c r="M24" s="63">
        <f t="shared" si="2"/>
        <v>0.19566766067989261</v>
      </c>
      <c r="N24" s="81">
        <f t="shared" si="9"/>
        <v>4.1711643191350317E-2</v>
      </c>
    </row>
    <row r="25" spans="1:14" s="24" customFormat="1" ht="12.75" customHeight="1" x14ac:dyDescent="0.2">
      <c r="A25" s="77" t="s">
        <v>21</v>
      </c>
      <c r="B25" s="62">
        <v>4715217.8537637042</v>
      </c>
      <c r="C25" s="62">
        <f t="shared" si="0"/>
        <v>5083947.8899280261</v>
      </c>
      <c r="D25" s="62">
        <f>+ISN!Q24+CoAr14FI!AE25</f>
        <v>2179256.6409857236</v>
      </c>
      <c r="E25" s="62">
        <f t="shared" si="3"/>
        <v>-2904691.2489423025</v>
      </c>
      <c r="F25" s="63">
        <f t="shared" si="4"/>
        <v>-0.57134559830892062</v>
      </c>
      <c r="G25" s="62">
        <f t="shared" si="5"/>
        <v>5083947.8899280261</v>
      </c>
      <c r="H25" s="62">
        <f t="shared" si="6"/>
        <v>2904691.2489423025</v>
      </c>
      <c r="I25" s="62">
        <f t="shared" si="7"/>
        <v>0</v>
      </c>
      <c r="J25" s="62">
        <f t="shared" si="10"/>
        <v>0</v>
      </c>
      <c r="K25" s="62">
        <f t="shared" si="8"/>
        <v>0</v>
      </c>
      <c r="L25" s="62">
        <f t="shared" si="1"/>
        <v>5083947.8899280261</v>
      </c>
      <c r="M25" s="63">
        <f t="shared" si="2"/>
        <v>7.8200000000000061E-2</v>
      </c>
      <c r="N25" s="81">
        <f t="shared" si="9"/>
        <v>5.5746800755834503E-3</v>
      </c>
    </row>
    <row r="26" spans="1:14" s="24" customFormat="1" ht="12.75" customHeight="1" x14ac:dyDescent="0.2">
      <c r="A26" s="77" t="s">
        <v>22</v>
      </c>
      <c r="B26" s="62">
        <v>753599.51686748269</v>
      </c>
      <c r="C26" s="62">
        <f t="shared" si="0"/>
        <v>812530.99908651982</v>
      </c>
      <c r="D26" s="62">
        <f>+ISN!Q25+CoAr14FI!AE26</f>
        <v>401288.09214968281</v>
      </c>
      <c r="E26" s="62">
        <f t="shared" si="3"/>
        <v>-411242.90693683701</v>
      </c>
      <c r="F26" s="63">
        <f t="shared" si="4"/>
        <v>-0.50612580615283964</v>
      </c>
      <c r="G26" s="62">
        <f t="shared" si="5"/>
        <v>812530.99908651982</v>
      </c>
      <c r="H26" s="62">
        <f t="shared" si="6"/>
        <v>411242.90693683701</v>
      </c>
      <c r="I26" s="62">
        <f t="shared" si="7"/>
        <v>0</v>
      </c>
      <c r="J26" s="62">
        <f t="shared" si="10"/>
        <v>0</v>
      </c>
      <c r="K26" s="62">
        <f t="shared" si="8"/>
        <v>0</v>
      </c>
      <c r="L26" s="62">
        <f t="shared" si="1"/>
        <v>812530.99908651982</v>
      </c>
      <c r="M26" s="63">
        <f t="shared" si="2"/>
        <v>7.8199999999999978E-2</v>
      </c>
      <c r="N26" s="81">
        <f t="shared" si="9"/>
        <v>8.9096121153705665E-4</v>
      </c>
    </row>
    <row r="27" spans="1:14" s="24" customFormat="1" ht="12.75" customHeight="1" x14ac:dyDescent="0.2">
      <c r="A27" s="77" t="s">
        <v>23</v>
      </c>
      <c r="B27" s="62">
        <v>3460100.7722378029</v>
      </c>
      <c r="C27" s="62">
        <f t="shared" si="0"/>
        <v>3730680.652626799</v>
      </c>
      <c r="D27" s="62">
        <f>+ISN!Q26+CoAr14FI!AE27</f>
        <v>1141291.2589024091</v>
      </c>
      <c r="E27" s="62">
        <f t="shared" si="3"/>
        <v>-2589389.3937243898</v>
      </c>
      <c r="F27" s="63">
        <f t="shared" si="4"/>
        <v>-0.69407961571333698</v>
      </c>
      <c r="G27" s="62">
        <f t="shared" si="5"/>
        <v>3730680.652626799</v>
      </c>
      <c r="H27" s="62">
        <f t="shared" si="6"/>
        <v>2589389.3937243898</v>
      </c>
      <c r="I27" s="62">
        <f t="shared" si="7"/>
        <v>0</v>
      </c>
      <c r="J27" s="62">
        <f t="shared" si="10"/>
        <v>0</v>
      </c>
      <c r="K27" s="62">
        <f t="shared" si="8"/>
        <v>0</v>
      </c>
      <c r="L27" s="62">
        <f t="shared" si="1"/>
        <v>3730680.652626799</v>
      </c>
      <c r="M27" s="63">
        <f t="shared" si="2"/>
        <v>7.8199999999999978E-2</v>
      </c>
      <c r="N27" s="81">
        <f t="shared" si="9"/>
        <v>4.090787622698806E-3</v>
      </c>
    </row>
    <row r="28" spans="1:14" s="24" customFormat="1" ht="12.75" customHeight="1" x14ac:dyDescent="0.2">
      <c r="A28" s="77" t="s">
        <v>24</v>
      </c>
      <c r="B28" s="62">
        <v>3459051.3738000742</v>
      </c>
      <c r="C28" s="62">
        <f t="shared" si="0"/>
        <v>3729549.1912312401</v>
      </c>
      <c r="D28" s="62">
        <f>+ISN!Q27+CoAr14FI!AE28</f>
        <v>4435682.6959554479</v>
      </c>
      <c r="E28" s="62">
        <f t="shared" si="3"/>
        <v>706133.5047242078</v>
      </c>
      <c r="F28" s="63">
        <f t="shared" si="4"/>
        <v>0.1893348146163186</v>
      </c>
      <c r="G28" s="62">
        <f t="shared" si="5"/>
        <v>0</v>
      </c>
      <c r="H28" s="62">
        <f t="shared" si="6"/>
        <v>0</v>
      </c>
      <c r="I28" s="62">
        <f t="shared" si="7"/>
        <v>4435682.6959554479</v>
      </c>
      <c r="J28" s="62">
        <f t="shared" si="10"/>
        <v>706133.5047242078</v>
      </c>
      <c r="K28" s="62">
        <f t="shared" si="8"/>
        <v>357138.12762521429</v>
      </c>
      <c r="L28" s="62">
        <f t="shared" si="1"/>
        <v>4078544.5683302335</v>
      </c>
      <c r="M28" s="63">
        <f t="shared" si="2"/>
        <v>0.17909337780363496</v>
      </c>
      <c r="N28" s="81">
        <f t="shared" si="9"/>
        <v>4.472229384469859E-3</v>
      </c>
    </row>
    <row r="29" spans="1:14" s="24" customFormat="1" ht="12.75" customHeight="1" x14ac:dyDescent="0.2">
      <c r="A29" s="77" t="s">
        <v>25</v>
      </c>
      <c r="B29" s="62">
        <v>53785293.134564184</v>
      </c>
      <c r="C29" s="62">
        <f t="shared" si="0"/>
        <v>57991303.057687104</v>
      </c>
      <c r="D29" s="62">
        <f>+ISN!Q28+CoAr14FI!AE29</f>
        <v>60828825.603546798</v>
      </c>
      <c r="E29" s="62">
        <f t="shared" si="3"/>
        <v>2837522.5458596945</v>
      </c>
      <c r="F29" s="63">
        <f t="shared" si="4"/>
        <v>4.8930139456205293E-2</v>
      </c>
      <c r="G29" s="62">
        <f t="shared" si="5"/>
        <v>0</v>
      </c>
      <c r="H29" s="62">
        <f t="shared" si="6"/>
        <v>0</v>
      </c>
      <c r="I29" s="62">
        <f t="shared" si="7"/>
        <v>60828825.603546798</v>
      </c>
      <c r="J29" s="62">
        <f t="shared" si="10"/>
        <v>2837522.5458596945</v>
      </c>
      <c r="K29" s="62">
        <f t="shared" si="8"/>
        <v>1435121.6623242623</v>
      </c>
      <c r="L29" s="62">
        <f t="shared" si="1"/>
        <v>59393703.941222534</v>
      </c>
      <c r="M29" s="63">
        <f t="shared" si="2"/>
        <v>0.10427405857260638</v>
      </c>
      <c r="N29" s="81">
        <f t="shared" si="9"/>
        <v>6.5126729294804578E-2</v>
      </c>
    </row>
    <row r="30" spans="1:14" s="24" customFormat="1" ht="12.75" customHeight="1" x14ac:dyDescent="0.2">
      <c r="A30" s="77" t="s">
        <v>26</v>
      </c>
      <c r="B30" s="62">
        <v>1404178.5065910744</v>
      </c>
      <c r="C30" s="62">
        <f t="shared" si="0"/>
        <v>1513985.2658064964</v>
      </c>
      <c r="D30" s="62">
        <f>+ISN!Q29+CoAr14FI!AE30</f>
        <v>416243.5780101401</v>
      </c>
      <c r="E30" s="62">
        <f t="shared" si="3"/>
        <v>-1097741.6877963562</v>
      </c>
      <c r="F30" s="63">
        <f t="shared" si="4"/>
        <v>-0.72506761630311622</v>
      </c>
      <c r="G30" s="62">
        <f t="shared" si="5"/>
        <v>1513985.2658064964</v>
      </c>
      <c r="H30" s="62">
        <f t="shared" si="6"/>
        <v>1097741.6877963562</v>
      </c>
      <c r="I30" s="62">
        <f t="shared" si="7"/>
        <v>0</v>
      </c>
      <c r="J30" s="62">
        <f t="shared" si="10"/>
        <v>0</v>
      </c>
      <c r="K30" s="62">
        <f t="shared" si="8"/>
        <v>0</v>
      </c>
      <c r="L30" s="62">
        <f t="shared" si="1"/>
        <v>1513985.2658064961</v>
      </c>
      <c r="M30" s="63">
        <f t="shared" si="2"/>
        <v>7.8199999999999797E-2</v>
      </c>
      <c r="N30" s="81">
        <f t="shared" si="9"/>
        <v>1.6601239191965584E-3</v>
      </c>
    </row>
    <row r="31" spans="1:14" s="24" customFormat="1" ht="12.75" customHeight="1" x14ac:dyDescent="0.2">
      <c r="A31" s="77" t="s">
        <v>27</v>
      </c>
      <c r="B31" s="62">
        <v>2419415.9913723972</v>
      </c>
      <c r="C31" s="62">
        <f t="shared" si="0"/>
        <v>2608614.3218977186</v>
      </c>
      <c r="D31" s="62">
        <f>+ISN!Q30+CoAr14FI!AE31</f>
        <v>877972.37187981838</v>
      </c>
      <c r="E31" s="62">
        <f t="shared" si="3"/>
        <v>-1730641.9500179002</v>
      </c>
      <c r="F31" s="63">
        <f t="shared" si="4"/>
        <v>-0.6634334311094674</v>
      </c>
      <c r="G31" s="62">
        <f t="shared" si="5"/>
        <v>2608614.3218977186</v>
      </c>
      <c r="H31" s="62">
        <f t="shared" si="6"/>
        <v>1730641.9500179002</v>
      </c>
      <c r="I31" s="62">
        <f t="shared" si="7"/>
        <v>0</v>
      </c>
      <c r="J31" s="62">
        <f t="shared" si="10"/>
        <v>0</v>
      </c>
      <c r="K31" s="62">
        <f t="shared" si="8"/>
        <v>0</v>
      </c>
      <c r="L31" s="62">
        <f t="shared" si="1"/>
        <v>2608614.3218977186</v>
      </c>
      <c r="M31" s="63">
        <f t="shared" si="2"/>
        <v>7.8199999999999978E-2</v>
      </c>
      <c r="N31" s="81">
        <f t="shared" si="9"/>
        <v>2.8604129310559711E-3</v>
      </c>
    </row>
    <row r="32" spans="1:14" s="24" customFormat="1" ht="12.75" customHeight="1" x14ac:dyDescent="0.2">
      <c r="A32" s="77" t="s">
        <v>28</v>
      </c>
      <c r="B32" s="62">
        <v>1305239.270050654</v>
      </c>
      <c r="C32" s="62">
        <f t="shared" si="0"/>
        <v>1407308.980968615</v>
      </c>
      <c r="D32" s="62">
        <f>+ISN!Q31+CoAr14FI!AE32</f>
        <v>624266.49901140074</v>
      </c>
      <c r="E32" s="62">
        <f t="shared" si="3"/>
        <v>-783042.4819572143</v>
      </c>
      <c r="F32" s="63">
        <f t="shared" si="4"/>
        <v>-0.5564112021926173</v>
      </c>
      <c r="G32" s="62">
        <f t="shared" si="5"/>
        <v>1407308.980968615</v>
      </c>
      <c r="H32" s="62">
        <f t="shared" si="6"/>
        <v>783042.4819572143</v>
      </c>
      <c r="I32" s="62">
        <f t="shared" si="7"/>
        <v>0</v>
      </c>
      <c r="J32" s="62">
        <f t="shared" si="10"/>
        <v>0</v>
      </c>
      <c r="K32" s="62">
        <f t="shared" si="8"/>
        <v>0</v>
      </c>
      <c r="L32" s="62">
        <f t="shared" si="1"/>
        <v>1407308.980968615</v>
      </c>
      <c r="M32" s="63">
        <f t="shared" si="2"/>
        <v>7.8199999999999964E-2</v>
      </c>
      <c r="N32" s="81">
        <f t="shared" si="9"/>
        <v>1.54315061960764E-3</v>
      </c>
    </row>
    <row r="33" spans="1:14" s="24" customFormat="1" ht="12.75" customHeight="1" x14ac:dyDescent="0.2">
      <c r="A33" s="77" t="s">
        <v>29</v>
      </c>
      <c r="B33" s="62">
        <v>1936241.8076699555</v>
      </c>
      <c r="C33" s="62">
        <f t="shared" si="0"/>
        <v>2087655.9170297461</v>
      </c>
      <c r="D33" s="62">
        <f>+ISN!Q32+CoAr14FI!AE33</f>
        <v>708040.80500527029</v>
      </c>
      <c r="E33" s="62">
        <f t="shared" si="3"/>
        <v>-1379615.1120244758</v>
      </c>
      <c r="F33" s="63">
        <f t="shared" si="4"/>
        <v>-0.66084410786780923</v>
      </c>
      <c r="G33" s="62">
        <f t="shared" si="5"/>
        <v>2087655.9170297461</v>
      </c>
      <c r="H33" s="62">
        <f t="shared" si="6"/>
        <v>1379615.1120244758</v>
      </c>
      <c r="I33" s="62">
        <f t="shared" si="7"/>
        <v>0</v>
      </c>
      <c r="J33" s="62">
        <f t="shared" si="10"/>
        <v>0</v>
      </c>
      <c r="K33" s="62">
        <f t="shared" si="8"/>
        <v>0</v>
      </c>
      <c r="L33" s="62">
        <f t="shared" si="1"/>
        <v>2087655.9170297461</v>
      </c>
      <c r="M33" s="63">
        <f t="shared" si="2"/>
        <v>7.8200000000000019E-2</v>
      </c>
      <c r="N33" s="81">
        <f t="shared" si="9"/>
        <v>2.2891685944295514E-3</v>
      </c>
    </row>
    <row r="34" spans="1:14" s="24" customFormat="1" ht="12.75" customHeight="1" x14ac:dyDescent="0.2">
      <c r="A34" s="77" t="s">
        <v>30</v>
      </c>
      <c r="B34" s="62">
        <v>1780169.0422200228</v>
      </c>
      <c r="C34" s="62">
        <f t="shared" si="0"/>
        <v>1919378.2613216285</v>
      </c>
      <c r="D34" s="62">
        <f>+ISN!Q33+CoAr14FI!AE34</f>
        <v>728629.29110028991</v>
      </c>
      <c r="E34" s="62">
        <f t="shared" si="3"/>
        <v>-1190748.9702213386</v>
      </c>
      <c r="F34" s="63">
        <f t="shared" si="4"/>
        <v>-0.62038264901542817</v>
      </c>
      <c r="G34" s="62">
        <f t="shared" si="5"/>
        <v>1919378.2613216285</v>
      </c>
      <c r="H34" s="62">
        <f t="shared" si="6"/>
        <v>1190748.9702213386</v>
      </c>
      <c r="I34" s="62">
        <f t="shared" si="7"/>
        <v>0</v>
      </c>
      <c r="J34" s="62">
        <f t="shared" si="10"/>
        <v>0</v>
      </c>
      <c r="K34" s="62">
        <f t="shared" si="8"/>
        <v>0</v>
      </c>
      <c r="L34" s="62">
        <f t="shared" si="1"/>
        <v>1919378.2613216285</v>
      </c>
      <c r="M34" s="63">
        <f t="shared" si="2"/>
        <v>7.8199999999999964E-2</v>
      </c>
      <c r="N34" s="81">
        <f t="shared" si="9"/>
        <v>2.1046478017793307E-3</v>
      </c>
    </row>
    <row r="35" spans="1:14" s="24" customFormat="1" ht="12.75" customHeight="1" x14ac:dyDescent="0.2">
      <c r="A35" s="77" t="s">
        <v>31</v>
      </c>
      <c r="B35" s="62">
        <v>16954729.244017322</v>
      </c>
      <c r="C35" s="62">
        <f t="shared" si="0"/>
        <v>18280589.070899475</v>
      </c>
      <c r="D35" s="62">
        <f>+ISN!Q34+CoAr14FI!AE35</f>
        <v>24576918.317415901</v>
      </c>
      <c r="E35" s="62">
        <f t="shared" si="3"/>
        <v>6296329.2465164252</v>
      </c>
      <c r="F35" s="63">
        <f t="shared" si="4"/>
        <v>0.34442704346652769</v>
      </c>
      <c r="G35" s="62">
        <f t="shared" si="5"/>
        <v>0</v>
      </c>
      <c r="H35" s="62">
        <f t="shared" si="6"/>
        <v>0</v>
      </c>
      <c r="I35" s="62">
        <f t="shared" si="7"/>
        <v>24576918.317415901</v>
      </c>
      <c r="J35" s="62">
        <f t="shared" si="10"/>
        <v>6296329.2465164252</v>
      </c>
      <c r="K35" s="62">
        <f t="shared" si="8"/>
        <v>3184467.5588520668</v>
      </c>
      <c r="L35" s="62">
        <f t="shared" si="1"/>
        <v>21392450.758563835</v>
      </c>
      <c r="M35" s="63">
        <f t="shared" si="2"/>
        <v>0.2617394504316497</v>
      </c>
      <c r="N35" s="81">
        <f t="shared" si="9"/>
        <v>2.3457374385746153E-2</v>
      </c>
    </row>
    <row r="36" spans="1:14" s="24" customFormat="1" ht="12.75" customHeight="1" x14ac:dyDescent="0.2">
      <c r="A36" s="77" t="s">
        <v>32</v>
      </c>
      <c r="B36" s="62">
        <v>3301479.4263240998</v>
      </c>
      <c r="C36" s="62">
        <f t="shared" si="0"/>
        <v>3559655.1174626444</v>
      </c>
      <c r="D36" s="62">
        <f>+ISN!Q35+CoAr14FI!AE36</f>
        <v>1838824.3675529906</v>
      </c>
      <c r="E36" s="62">
        <f t="shared" si="3"/>
        <v>-1720830.7499096538</v>
      </c>
      <c r="F36" s="63">
        <f t="shared" si="4"/>
        <v>-0.48342625707410614</v>
      </c>
      <c r="G36" s="62">
        <f t="shared" si="5"/>
        <v>3559655.1174626444</v>
      </c>
      <c r="H36" s="62">
        <f t="shared" si="6"/>
        <v>1720830.7499096538</v>
      </c>
      <c r="I36" s="62">
        <f t="shared" si="7"/>
        <v>0</v>
      </c>
      <c r="J36" s="62">
        <f t="shared" si="10"/>
        <v>0</v>
      </c>
      <c r="K36" s="62">
        <f t="shared" si="8"/>
        <v>0</v>
      </c>
      <c r="L36" s="62">
        <f t="shared" si="1"/>
        <v>3559655.1174626444</v>
      </c>
      <c r="M36" s="63">
        <f t="shared" si="2"/>
        <v>7.8199999999999992E-2</v>
      </c>
      <c r="N36" s="81">
        <f t="shared" si="9"/>
        <v>3.9032537093035787E-3</v>
      </c>
    </row>
    <row r="37" spans="1:14" s="24" customFormat="1" ht="12.75" customHeight="1" x14ac:dyDescent="0.2">
      <c r="A37" s="77" t="s">
        <v>33</v>
      </c>
      <c r="B37" s="62">
        <v>12113216.202721095</v>
      </c>
      <c r="C37" s="62">
        <f t="shared" si="0"/>
        <v>13060469.709773885</v>
      </c>
      <c r="D37" s="62">
        <f>+ISN!Q36+CoAr14FI!AE37</f>
        <v>7390890.8993688263</v>
      </c>
      <c r="E37" s="62">
        <f t="shared" si="3"/>
        <v>-5669578.8104050588</v>
      </c>
      <c r="F37" s="63">
        <f t="shared" si="4"/>
        <v>-0.43410221350325506</v>
      </c>
      <c r="G37" s="62">
        <f t="shared" si="5"/>
        <v>13060469.709773885</v>
      </c>
      <c r="H37" s="62">
        <f t="shared" si="6"/>
        <v>5669578.8104050588</v>
      </c>
      <c r="I37" s="62">
        <f t="shared" si="7"/>
        <v>0</v>
      </c>
      <c r="J37" s="62">
        <f t="shared" si="10"/>
        <v>0</v>
      </c>
      <c r="K37" s="62">
        <f t="shared" si="8"/>
        <v>0</v>
      </c>
      <c r="L37" s="62">
        <f t="shared" si="1"/>
        <v>13060469.709773885</v>
      </c>
      <c r="M37" s="63">
        <f t="shared" si="2"/>
        <v>7.8200000000000061E-2</v>
      </c>
      <c r="N37" s="81">
        <f t="shared" si="9"/>
        <v>1.4321142121279374E-2</v>
      </c>
    </row>
    <row r="38" spans="1:14" s="24" customFormat="1" ht="12.75" customHeight="1" x14ac:dyDescent="0.2">
      <c r="A38" s="77" t="s">
        <v>34</v>
      </c>
      <c r="B38" s="62">
        <v>2411315.2434643661</v>
      </c>
      <c r="C38" s="62">
        <f t="shared" si="0"/>
        <v>2599880.0955032795</v>
      </c>
      <c r="D38" s="62">
        <f>+ISN!Q37+CoAr14FI!AE38</f>
        <v>918972.32058101427</v>
      </c>
      <c r="E38" s="62">
        <f t="shared" si="3"/>
        <v>-1680907.7749222652</v>
      </c>
      <c r="F38" s="63">
        <f t="shared" si="4"/>
        <v>-0.64653280658194301</v>
      </c>
      <c r="G38" s="62">
        <f t="shared" si="5"/>
        <v>2599880.0955032795</v>
      </c>
      <c r="H38" s="62">
        <f t="shared" si="6"/>
        <v>1680907.7749222652</v>
      </c>
      <c r="I38" s="62">
        <f t="shared" si="7"/>
        <v>0</v>
      </c>
      <c r="J38" s="62">
        <f t="shared" si="10"/>
        <v>0</v>
      </c>
      <c r="K38" s="62">
        <f t="shared" si="8"/>
        <v>0</v>
      </c>
      <c r="L38" s="62">
        <f t="shared" si="1"/>
        <v>2599880.0955032795</v>
      </c>
      <c r="M38" s="63">
        <f t="shared" si="2"/>
        <v>7.8199999999999992E-2</v>
      </c>
      <c r="N38" s="81">
        <f t="shared" si="9"/>
        <v>2.8508356263882389E-3</v>
      </c>
    </row>
    <row r="39" spans="1:14" s="24" customFormat="1" ht="12.75" customHeight="1" x14ac:dyDescent="0.2">
      <c r="A39" s="77" t="s">
        <v>35</v>
      </c>
      <c r="B39" s="62">
        <v>2112983.8446589485</v>
      </c>
      <c r="C39" s="62">
        <f t="shared" si="0"/>
        <v>2278219.1813112781</v>
      </c>
      <c r="D39" s="62">
        <f>+ISN!Q38+CoAr14FI!AE39</f>
        <v>182617.22268306493</v>
      </c>
      <c r="E39" s="62">
        <f t="shared" si="3"/>
        <v>-2095601.9586282133</v>
      </c>
      <c r="F39" s="63">
        <f t="shared" si="4"/>
        <v>-0.9198421187122322</v>
      </c>
      <c r="G39" s="62">
        <f t="shared" si="5"/>
        <v>2278219.1813112781</v>
      </c>
      <c r="H39" s="62">
        <f t="shared" si="6"/>
        <v>2095601.9586282133</v>
      </c>
      <c r="I39" s="62">
        <f t="shared" si="7"/>
        <v>0</v>
      </c>
      <c r="J39" s="62">
        <f t="shared" si="10"/>
        <v>0</v>
      </c>
      <c r="K39" s="62">
        <f t="shared" si="8"/>
        <v>0</v>
      </c>
      <c r="L39" s="62">
        <f t="shared" si="1"/>
        <v>2278219.1813112781</v>
      </c>
      <c r="M39" s="63">
        <f t="shared" si="2"/>
        <v>7.819999999999995E-2</v>
      </c>
      <c r="N39" s="81">
        <f t="shared" si="9"/>
        <v>2.4981261320614801E-3</v>
      </c>
    </row>
    <row r="40" spans="1:14" s="24" customFormat="1" ht="12.75" customHeight="1" x14ac:dyDescent="0.2">
      <c r="A40" s="77" t="s">
        <v>36</v>
      </c>
      <c r="B40" s="62">
        <v>2703484.5456228792</v>
      </c>
      <c r="C40" s="62">
        <f t="shared" si="0"/>
        <v>2914897.0370905884</v>
      </c>
      <c r="D40" s="62">
        <f>+ISN!Q39+CoAr14FI!AE40</f>
        <v>1257458.2293699433</v>
      </c>
      <c r="E40" s="62">
        <f t="shared" si="3"/>
        <v>-1657438.8077206451</v>
      </c>
      <c r="F40" s="63">
        <f t="shared" si="4"/>
        <v>-0.56860972673496724</v>
      </c>
      <c r="G40" s="62">
        <f t="shared" si="5"/>
        <v>2914897.0370905884</v>
      </c>
      <c r="H40" s="62">
        <f t="shared" si="6"/>
        <v>1657438.8077206451</v>
      </c>
      <c r="I40" s="62">
        <f t="shared" si="7"/>
        <v>0</v>
      </c>
      <c r="J40" s="62">
        <f t="shared" si="10"/>
        <v>0</v>
      </c>
      <c r="K40" s="62">
        <f t="shared" si="8"/>
        <v>0</v>
      </c>
      <c r="L40" s="62">
        <f t="shared" si="1"/>
        <v>2914897.0370905884</v>
      </c>
      <c r="M40" s="63">
        <f t="shared" si="2"/>
        <v>7.8200000000000019E-2</v>
      </c>
      <c r="N40" s="81">
        <f t="shared" si="9"/>
        <v>3.1962598332761793E-3</v>
      </c>
    </row>
    <row r="41" spans="1:14" s="24" customFormat="1" ht="12.75" customHeight="1" x14ac:dyDescent="0.2">
      <c r="A41" s="77" t="s">
        <v>37</v>
      </c>
      <c r="B41" s="62">
        <v>3671874.0345550384</v>
      </c>
      <c r="C41" s="62">
        <f t="shared" si="0"/>
        <v>3959014.5840572426</v>
      </c>
      <c r="D41" s="62">
        <f>+ISN!Q40+CoAr14FI!AE41</f>
        <v>1743295.2622801783</v>
      </c>
      <c r="E41" s="62">
        <f t="shared" si="3"/>
        <v>-2215719.3217770644</v>
      </c>
      <c r="F41" s="63">
        <f t="shared" si="4"/>
        <v>-0.55966434948223154</v>
      </c>
      <c r="G41" s="62">
        <f t="shared" si="5"/>
        <v>3959014.5840572426</v>
      </c>
      <c r="H41" s="62">
        <f t="shared" si="6"/>
        <v>2215719.3217770644</v>
      </c>
      <c r="I41" s="62">
        <f t="shared" si="7"/>
        <v>0</v>
      </c>
      <c r="J41" s="62">
        <f t="shared" si="10"/>
        <v>0</v>
      </c>
      <c r="K41" s="62">
        <f t="shared" si="8"/>
        <v>0</v>
      </c>
      <c r="L41" s="62">
        <f t="shared" si="1"/>
        <v>3959014.5840572426</v>
      </c>
      <c r="M41" s="63">
        <f t="shared" si="2"/>
        <v>7.8200000000000047E-2</v>
      </c>
      <c r="N41" s="81">
        <f t="shared" si="9"/>
        <v>4.3411616717024737E-3</v>
      </c>
    </row>
    <row r="42" spans="1:14" s="24" customFormat="1" ht="12.75" customHeight="1" x14ac:dyDescent="0.2">
      <c r="A42" s="77" t="s">
        <v>38</v>
      </c>
      <c r="B42" s="62">
        <v>8618921.4752779976</v>
      </c>
      <c r="C42" s="62">
        <f t="shared" si="0"/>
        <v>9292921.1346447375</v>
      </c>
      <c r="D42" s="62">
        <f>+ISN!Q41+CoAr14FI!AE42</f>
        <v>5365932.2207943704</v>
      </c>
      <c r="E42" s="62">
        <f t="shared" si="3"/>
        <v>-3926988.9138503671</v>
      </c>
      <c r="F42" s="63">
        <f t="shared" si="4"/>
        <v>-0.42257852584267019</v>
      </c>
      <c r="G42" s="62">
        <f t="shared" si="5"/>
        <v>9292921.1346447375</v>
      </c>
      <c r="H42" s="62">
        <f t="shared" si="6"/>
        <v>3926988.9138503671</v>
      </c>
      <c r="I42" s="62">
        <f t="shared" si="7"/>
        <v>0</v>
      </c>
      <c r="J42" s="62">
        <f t="shared" si="10"/>
        <v>0</v>
      </c>
      <c r="K42" s="62">
        <f t="shared" si="8"/>
        <v>0</v>
      </c>
      <c r="L42" s="62">
        <f t="shared" si="1"/>
        <v>9292921.1346447375</v>
      </c>
      <c r="M42" s="63">
        <f t="shared" si="2"/>
        <v>7.8200000000000061E-2</v>
      </c>
      <c r="N42" s="81">
        <f t="shared" si="9"/>
        <v>1.0189927870013195E-2</v>
      </c>
    </row>
    <row r="43" spans="1:14" s="24" customFormat="1" ht="12.75" customHeight="1" x14ac:dyDescent="0.2">
      <c r="A43" s="77" t="s">
        <v>39</v>
      </c>
      <c r="B43" s="62">
        <v>237122661.74292246</v>
      </c>
      <c r="C43" s="62">
        <f t="shared" si="0"/>
        <v>255665653.89121899</v>
      </c>
      <c r="D43" s="62">
        <f>+ISN!Q42+CoAr14FI!AE43</f>
        <v>308247693.65491021</v>
      </c>
      <c r="E43" s="62">
        <f t="shared" si="3"/>
        <v>52582039.763691217</v>
      </c>
      <c r="F43" s="63">
        <f t="shared" si="4"/>
        <v>0.20566720231440982</v>
      </c>
      <c r="G43" s="62">
        <f t="shared" si="5"/>
        <v>0</v>
      </c>
      <c r="H43" s="62">
        <f t="shared" si="6"/>
        <v>0</v>
      </c>
      <c r="I43" s="62">
        <f t="shared" si="7"/>
        <v>308247693.65491021</v>
      </c>
      <c r="J43" s="62">
        <f t="shared" si="10"/>
        <v>52582039.763691217</v>
      </c>
      <c r="K43" s="62">
        <f t="shared" si="8"/>
        <v>26594193.735721007</v>
      </c>
      <c r="L43" s="62">
        <f t="shared" si="1"/>
        <v>281653499.91918921</v>
      </c>
      <c r="M43" s="63">
        <f t="shared" si="2"/>
        <v>0.18779663592231879</v>
      </c>
      <c r="N43" s="81">
        <f t="shared" si="9"/>
        <v>0.30884033200428368</v>
      </c>
    </row>
    <row r="44" spans="1:14" s="24" customFormat="1" ht="12.75" customHeight="1" x14ac:dyDescent="0.2">
      <c r="A44" s="77" t="s">
        <v>40</v>
      </c>
      <c r="B44" s="62">
        <v>990422.64491872478</v>
      </c>
      <c r="C44" s="62">
        <f t="shared" si="0"/>
        <v>1067873.695751369</v>
      </c>
      <c r="D44" s="62">
        <f>+ISN!Q43+CoAr14FI!AE44</f>
        <v>837438.36702877865</v>
      </c>
      <c r="E44" s="62">
        <f t="shared" si="3"/>
        <v>-230435.32872259035</v>
      </c>
      <c r="F44" s="63">
        <f t="shared" si="4"/>
        <v>-0.21578893612549679</v>
      </c>
      <c r="G44" s="62">
        <f t="shared" si="5"/>
        <v>1067873.695751369</v>
      </c>
      <c r="H44" s="62">
        <f t="shared" si="6"/>
        <v>230435.32872259035</v>
      </c>
      <c r="I44" s="62">
        <f t="shared" si="7"/>
        <v>0</v>
      </c>
      <c r="J44" s="62">
        <f t="shared" si="10"/>
        <v>0</v>
      </c>
      <c r="K44" s="62">
        <f t="shared" si="8"/>
        <v>0</v>
      </c>
      <c r="L44" s="62">
        <f t="shared" si="1"/>
        <v>1067873.695751369</v>
      </c>
      <c r="M44" s="63">
        <f t="shared" si="2"/>
        <v>7.819999999999995E-2</v>
      </c>
      <c r="N44" s="81">
        <f t="shared" si="9"/>
        <v>1.1709510687036365E-3</v>
      </c>
    </row>
    <row r="45" spans="1:14" s="24" customFormat="1" ht="12.75" customHeight="1" x14ac:dyDescent="0.2">
      <c r="A45" s="77" t="s">
        <v>41</v>
      </c>
      <c r="B45" s="62">
        <v>4372835.5316559402</v>
      </c>
      <c r="C45" s="62">
        <f t="shared" si="0"/>
        <v>4714791.2702314351</v>
      </c>
      <c r="D45" s="62">
        <f>+ISN!Q44+CoAr14FI!AE45</f>
        <v>8501415.5449138414</v>
      </c>
      <c r="E45" s="62">
        <f t="shared" si="3"/>
        <v>3786624.2746824063</v>
      </c>
      <c r="F45" s="63">
        <f t="shared" si="4"/>
        <v>0.80313720325025806</v>
      </c>
      <c r="G45" s="62">
        <f t="shared" si="5"/>
        <v>0</v>
      </c>
      <c r="H45" s="62">
        <f t="shared" si="6"/>
        <v>0</v>
      </c>
      <c r="I45" s="62">
        <f t="shared" si="7"/>
        <v>8501415.5449138414</v>
      </c>
      <c r="J45" s="62">
        <f t="shared" si="10"/>
        <v>3786624.2746824063</v>
      </c>
      <c r="K45" s="62">
        <f t="shared" si="8"/>
        <v>1915144.7912225064</v>
      </c>
      <c r="L45" s="62">
        <f t="shared" si="1"/>
        <v>6586270.7536913352</v>
      </c>
      <c r="M45" s="63">
        <f t="shared" si="2"/>
        <v>0.50617847527350146</v>
      </c>
      <c r="N45" s="81">
        <f t="shared" si="9"/>
        <v>7.2220158699386038E-3</v>
      </c>
    </row>
    <row r="46" spans="1:14" s="24" customFormat="1" ht="12.75" customHeight="1" x14ac:dyDescent="0.2">
      <c r="A46" s="77" t="s">
        <v>42</v>
      </c>
      <c r="B46" s="62">
        <v>1951354.5843256381</v>
      </c>
      <c r="C46" s="62">
        <f t="shared" si="0"/>
        <v>2103950.512819903</v>
      </c>
      <c r="D46" s="62">
        <f>+ISN!Q45+CoAr14FI!AE46</f>
        <v>965129.34633707185</v>
      </c>
      <c r="E46" s="62">
        <f t="shared" si="3"/>
        <v>-1138821.1664828311</v>
      </c>
      <c r="F46" s="63">
        <f t="shared" si="4"/>
        <v>-0.54127754409797446</v>
      </c>
      <c r="G46" s="62">
        <f t="shared" si="5"/>
        <v>2103950.512819903</v>
      </c>
      <c r="H46" s="62">
        <f t="shared" si="6"/>
        <v>1138821.1664828311</v>
      </c>
      <c r="I46" s="62">
        <f t="shared" si="7"/>
        <v>0</v>
      </c>
      <c r="J46" s="62">
        <f t="shared" si="10"/>
        <v>0</v>
      </c>
      <c r="K46" s="62">
        <f t="shared" si="8"/>
        <v>0</v>
      </c>
      <c r="L46" s="62">
        <f t="shared" si="1"/>
        <v>2103950.512819903</v>
      </c>
      <c r="M46" s="63">
        <f t="shared" si="2"/>
        <v>7.8199999999999964E-2</v>
      </c>
      <c r="N46" s="81">
        <f t="shared" si="9"/>
        <v>2.3070360392692269E-3</v>
      </c>
    </row>
    <row r="47" spans="1:14" s="24" customFormat="1" ht="12.75" customHeight="1" x14ac:dyDescent="0.2">
      <c r="A47" s="77" t="s">
        <v>43</v>
      </c>
      <c r="B47" s="62">
        <v>2110985.8054770017</v>
      </c>
      <c r="C47" s="62">
        <f t="shared" si="0"/>
        <v>2276064.8954653032</v>
      </c>
      <c r="D47" s="62">
        <f>+ISN!Q46+CoAr14FI!AE47</f>
        <v>873067.75296598708</v>
      </c>
      <c r="E47" s="62">
        <f t="shared" si="3"/>
        <v>-1402997.142499316</v>
      </c>
      <c r="F47" s="63">
        <f t="shared" si="4"/>
        <v>-0.6164135061766316</v>
      </c>
      <c r="G47" s="62">
        <f t="shared" si="5"/>
        <v>2276064.8954653032</v>
      </c>
      <c r="H47" s="62">
        <f t="shared" si="6"/>
        <v>1402997.142499316</v>
      </c>
      <c r="I47" s="62">
        <f t="shared" si="7"/>
        <v>0</v>
      </c>
      <c r="J47" s="62">
        <f t="shared" si="10"/>
        <v>0</v>
      </c>
      <c r="K47" s="62">
        <f t="shared" si="8"/>
        <v>0</v>
      </c>
      <c r="L47" s="62">
        <f t="shared" si="1"/>
        <v>2276064.8954653032</v>
      </c>
      <c r="M47" s="63">
        <f t="shared" si="2"/>
        <v>7.8199999999999992E-2</v>
      </c>
      <c r="N47" s="81">
        <f t="shared" si="9"/>
        <v>2.4957639020302754E-3</v>
      </c>
    </row>
    <row r="48" spans="1:14" s="24" customFormat="1" ht="12.75" customHeight="1" x14ac:dyDescent="0.2">
      <c r="A48" s="77" t="s">
        <v>44</v>
      </c>
      <c r="B48" s="62">
        <v>6298514.2700184537</v>
      </c>
      <c r="C48" s="62">
        <f t="shared" si="0"/>
        <v>6791058.0859338967</v>
      </c>
      <c r="D48" s="62">
        <f>+ISN!Q47+CoAr14FI!AE48</f>
        <v>2745803.327053749</v>
      </c>
      <c r="E48" s="62">
        <f t="shared" si="3"/>
        <v>-4045254.7588801477</v>
      </c>
      <c r="F48" s="63">
        <f t="shared" si="4"/>
        <v>-0.59567370911742834</v>
      </c>
      <c r="G48" s="62">
        <f t="shared" si="5"/>
        <v>6791058.0859338967</v>
      </c>
      <c r="H48" s="62">
        <f t="shared" si="6"/>
        <v>4045254.7588801477</v>
      </c>
      <c r="I48" s="62">
        <f t="shared" si="7"/>
        <v>0</v>
      </c>
      <c r="J48" s="62">
        <f t="shared" si="10"/>
        <v>0</v>
      </c>
      <c r="K48" s="62">
        <f t="shared" si="8"/>
        <v>0</v>
      </c>
      <c r="L48" s="62">
        <f t="shared" si="1"/>
        <v>6791058.0859338967</v>
      </c>
      <c r="M48" s="63">
        <f t="shared" si="2"/>
        <v>7.8199999999999992E-2</v>
      </c>
      <c r="N48" s="81">
        <f t="shared" si="9"/>
        <v>7.4465704652062308E-3</v>
      </c>
    </row>
    <row r="49" spans="1:14" s="24" customFormat="1" ht="12.75" customHeight="1" x14ac:dyDescent="0.2">
      <c r="A49" s="77" t="s">
        <v>45</v>
      </c>
      <c r="B49" s="62">
        <v>5427126.7764943419</v>
      </c>
      <c r="C49" s="62">
        <f t="shared" si="0"/>
        <v>5851528.0904161995</v>
      </c>
      <c r="D49" s="62">
        <f>+ISN!Q48+CoAr14FI!AE49</f>
        <v>6835672.5903019197</v>
      </c>
      <c r="E49" s="62">
        <f t="shared" si="3"/>
        <v>984144.4998857202</v>
      </c>
      <c r="F49" s="63">
        <f t="shared" si="4"/>
        <v>0.16818589685958787</v>
      </c>
      <c r="G49" s="62">
        <f t="shared" si="5"/>
        <v>0</v>
      </c>
      <c r="H49" s="62">
        <f t="shared" si="6"/>
        <v>0</v>
      </c>
      <c r="I49" s="62">
        <f t="shared" si="7"/>
        <v>6835672.5903019197</v>
      </c>
      <c r="J49" s="62">
        <f t="shared" si="10"/>
        <v>984144.4998857202</v>
      </c>
      <c r="K49" s="62">
        <f t="shared" si="8"/>
        <v>497746.56159264618</v>
      </c>
      <c r="L49" s="62">
        <f t="shared" si="1"/>
        <v>6337926.0287092738</v>
      </c>
      <c r="M49" s="63">
        <f t="shared" si="2"/>
        <v>0.16782347082064361</v>
      </c>
      <c r="N49" s="81">
        <f t="shared" si="9"/>
        <v>6.9496994693365221E-3</v>
      </c>
    </row>
    <row r="50" spans="1:14" s="24" customFormat="1" ht="12.75" customHeight="1" x14ac:dyDescent="0.2">
      <c r="A50" s="77" t="s">
        <v>46</v>
      </c>
      <c r="B50" s="62">
        <v>52182745.940179572</v>
      </c>
      <c r="C50" s="62">
        <f t="shared" si="0"/>
        <v>56263436.672701612</v>
      </c>
      <c r="D50" s="62">
        <f>+ISN!Q49+CoAr14FI!AE50</f>
        <v>67872343.660183907</v>
      </c>
      <c r="E50" s="62">
        <f t="shared" si="3"/>
        <v>11608906.987482294</v>
      </c>
      <c r="F50" s="63">
        <f t="shared" si="4"/>
        <v>0.20633128145040605</v>
      </c>
      <c r="G50" s="62">
        <f t="shared" si="5"/>
        <v>0</v>
      </c>
      <c r="H50" s="62">
        <f t="shared" si="6"/>
        <v>0</v>
      </c>
      <c r="I50" s="62">
        <f t="shared" si="7"/>
        <v>67872343.660183907</v>
      </c>
      <c r="J50" s="62">
        <f t="shared" si="10"/>
        <v>11608906.987482294</v>
      </c>
      <c r="K50" s="62">
        <f t="shared" si="8"/>
        <v>5871387.3191783708</v>
      </c>
      <c r="L50" s="62">
        <f t="shared" si="1"/>
        <v>62000956.341005534</v>
      </c>
      <c r="M50" s="63">
        <f t="shared" si="2"/>
        <v>0.18815051266334676</v>
      </c>
      <c r="N50" s="81">
        <f t="shared" si="9"/>
        <v>6.7985648843111202E-2</v>
      </c>
    </row>
    <row r="51" spans="1:14" s="24" customFormat="1" ht="12.75" customHeight="1" x14ac:dyDescent="0.2">
      <c r="A51" s="77" t="s">
        <v>47</v>
      </c>
      <c r="B51" s="62">
        <v>94204835.536938533</v>
      </c>
      <c r="C51" s="62">
        <f t="shared" si="0"/>
        <v>101571653.67592713</v>
      </c>
      <c r="D51" s="62">
        <f>+ISN!Q50+CoAr14FI!AE51</f>
        <v>122574203.58227813</v>
      </c>
      <c r="E51" s="62">
        <f t="shared" si="3"/>
        <v>21002549.906351</v>
      </c>
      <c r="F51" s="63">
        <f t="shared" si="4"/>
        <v>0.20677570115537741</v>
      </c>
      <c r="G51" s="62">
        <f t="shared" si="5"/>
        <v>0</v>
      </c>
      <c r="H51" s="62">
        <f t="shared" si="6"/>
        <v>0</v>
      </c>
      <c r="I51" s="62">
        <f t="shared" si="7"/>
        <v>122574203.58227813</v>
      </c>
      <c r="J51" s="62">
        <f t="shared" si="10"/>
        <v>21002549.906351</v>
      </c>
      <c r="K51" s="62">
        <f t="shared" si="8"/>
        <v>10622369.989140909</v>
      </c>
      <c r="L51" s="62">
        <f t="shared" si="1"/>
        <v>111951833.59313722</v>
      </c>
      <c r="M51" s="63">
        <f t="shared" si="2"/>
        <v>0.18838733654218773</v>
      </c>
      <c r="N51" s="81">
        <f t="shared" si="9"/>
        <v>0.12275807495846135</v>
      </c>
    </row>
    <row r="52" spans="1:14" s="24" customFormat="1" ht="12.75" customHeight="1" x14ac:dyDescent="0.2">
      <c r="A52" s="77" t="s">
        <v>48</v>
      </c>
      <c r="B52" s="62">
        <v>30862126.999856189</v>
      </c>
      <c r="C52" s="62">
        <f t="shared" si="0"/>
        <v>33275545.331244942</v>
      </c>
      <c r="D52" s="62">
        <f>+ISN!Q51+CoAr14FI!AE52</f>
        <v>41453197.970860429</v>
      </c>
      <c r="E52" s="62">
        <f t="shared" si="3"/>
        <v>8177652.6396154873</v>
      </c>
      <c r="F52" s="63">
        <f t="shared" si="4"/>
        <v>0.24575563099598152</v>
      </c>
      <c r="G52" s="62">
        <f t="shared" si="5"/>
        <v>0</v>
      </c>
      <c r="H52" s="62">
        <f t="shared" si="6"/>
        <v>0</v>
      </c>
      <c r="I52" s="62">
        <f t="shared" si="7"/>
        <v>41453197.970860429</v>
      </c>
      <c r="J52" s="62">
        <f t="shared" si="10"/>
        <v>8177652.6396154873</v>
      </c>
      <c r="K52" s="62">
        <f t="shared" si="8"/>
        <v>4135976.4584776876</v>
      </c>
      <c r="L52" s="62">
        <f t="shared" si="1"/>
        <v>37317221.512382738</v>
      </c>
      <c r="M52" s="63">
        <f t="shared" si="2"/>
        <v>0.20915909368646654</v>
      </c>
      <c r="N52" s="81">
        <f t="shared" si="9"/>
        <v>4.0919296528068722E-2</v>
      </c>
    </row>
    <row r="53" spans="1:14" s="24" customFormat="1" ht="12.75" customHeight="1" x14ac:dyDescent="0.2">
      <c r="A53" s="77" t="s">
        <v>49</v>
      </c>
      <c r="B53" s="62">
        <v>6858652.6145711374</v>
      </c>
      <c r="C53" s="62">
        <f t="shared" si="0"/>
        <v>7394999.2490306003</v>
      </c>
      <c r="D53" s="62">
        <f>+ISN!Q52+CoAr14FI!AE53</f>
        <v>8314990.9794152901</v>
      </c>
      <c r="E53" s="62">
        <f t="shared" si="3"/>
        <v>919991.73038468976</v>
      </c>
      <c r="F53" s="63">
        <f t="shared" si="4"/>
        <v>0.12440727840578079</v>
      </c>
      <c r="G53" s="62">
        <f t="shared" si="5"/>
        <v>0</v>
      </c>
      <c r="H53" s="62">
        <f t="shared" si="6"/>
        <v>0</v>
      </c>
      <c r="I53" s="62">
        <f t="shared" si="7"/>
        <v>8314990.9794152901</v>
      </c>
      <c r="J53" s="62">
        <f t="shared" si="10"/>
        <v>919991.73038468976</v>
      </c>
      <c r="K53" s="62">
        <f t="shared" si="8"/>
        <v>465300.2892825419</v>
      </c>
      <c r="L53" s="62">
        <f t="shared" si="1"/>
        <v>7849690.6901327483</v>
      </c>
      <c r="M53" s="63">
        <f t="shared" si="2"/>
        <v>0.14449457222197851</v>
      </c>
      <c r="N53" s="81">
        <f t="shared" si="9"/>
        <v>8.6073884385143538E-3</v>
      </c>
    </row>
    <row r="54" spans="1:14" s="24" customFormat="1" ht="12.75" customHeight="1" x14ac:dyDescent="0.2">
      <c r="A54" s="77" t="s">
        <v>50</v>
      </c>
      <c r="B54" s="62">
        <v>1633069.7356379607</v>
      </c>
      <c r="C54" s="62">
        <f t="shared" si="0"/>
        <v>1760775.7889648492</v>
      </c>
      <c r="D54" s="62">
        <f>+ISN!Q53+CoAr14FI!AE54</f>
        <v>1318484.3369131987</v>
      </c>
      <c r="E54" s="62">
        <f t="shared" si="3"/>
        <v>-442291.4520516505</v>
      </c>
      <c r="F54" s="63">
        <f t="shared" si="4"/>
        <v>-0.25119123901156737</v>
      </c>
      <c r="G54" s="62">
        <f t="shared" si="5"/>
        <v>1760775.7889648492</v>
      </c>
      <c r="H54" s="62">
        <f t="shared" si="6"/>
        <v>442291.4520516505</v>
      </c>
      <c r="I54" s="62">
        <f t="shared" si="7"/>
        <v>0</v>
      </c>
      <c r="J54" s="62">
        <f t="shared" si="10"/>
        <v>0</v>
      </c>
      <c r="K54" s="62">
        <f t="shared" si="8"/>
        <v>0</v>
      </c>
      <c r="L54" s="62">
        <f t="shared" si="1"/>
        <v>1760775.7889648492</v>
      </c>
      <c r="M54" s="63">
        <f t="shared" si="2"/>
        <v>7.8199999999999964E-2</v>
      </c>
      <c r="N54" s="81">
        <f t="shared" si="9"/>
        <v>1.9307360973857342E-3</v>
      </c>
    </row>
    <row r="55" spans="1:14" s="24" customFormat="1" ht="12.75" customHeight="1" x14ac:dyDescent="0.2">
      <c r="A55" s="77" t="s">
        <v>51</v>
      </c>
      <c r="B55" s="62">
        <v>2251123.4283254445</v>
      </c>
      <c r="C55" s="62">
        <f t="shared" si="0"/>
        <v>2427161.2804204943</v>
      </c>
      <c r="D55" s="62">
        <f>+ISN!Q54+CoAr14FI!AE55</f>
        <v>1135972.0419513022</v>
      </c>
      <c r="E55" s="62">
        <f t="shared" si="3"/>
        <v>-1291189.2384691921</v>
      </c>
      <c r="F55" s="63">
        <f t="shared" si="4"/>
        <v>-0.53197504792326766</v>
      </c>
      <c r="G55" s="62">
        <f t="shared" si="5"/>
        <v>2427161.2804204943</v>
      </c>
      <c r="H55" s="62">
        <f t="shared" si="6"/>
        <v>1291189.2384691921</v>
      </c>
      <c r="I55" s="62">
        <f t="shared" si="7"/>
        <v>0</v>
      </c>
      <c r="J55" s="62">
        <f t="shared" si="10"/>
        <v>0</v>
      </c>
      <c r="K55" s="62">
        <f t="shared" si="8"/>
        <v>0</v>
      </c>
      <c r="L55" s="62">
        <f t="shared" si="1"/>
        <v>2427161.2804204943</v>
      </c>
      <c r="M55" s="63">
        <f t="shared" si="2"/>
        <v>7.8200000000000019E-2</v>
      </c>
      <c r="N55" s="81">
        <f t="shared" si="9"/>
        <v>2.6614449878594841E-3</v>
      </c>
    </row>
    <row r="56" spans="1:14" s="64" customFormat="1" ht="16.5" customHeight="1" thickBot="1" x14ac:dyDescent="0.25">
      <c r="A56" s="78" t="s">
        <v>52</v>
      </c>
      <c r="B56" s="74">
        <f>SUM(B5:B55)</f>
        <v>772310786.44772398</v>
      </c>
      <c r="C56" s="74">
        <f>SUM(C5:C55)</f>
        <v>832705489.94793618</v>
      </c>
      <c r="D56" s="74">
        <f>SUM(D5:D55)</f>
        <v>911971237.99000013</v>
      </c>
      <c r="E56" s="74">
        <f>SUM(E5:E55)</f>
        <v>79265748.042063922</v>
      </c>
      <c r="F56" s="75">
        <f t="shared" si="4"/>
        <v>9.5190615408359963E-2</v>
      </c>
      <c r="G56" s="74">
        <f t="shared" ref="G56:L56" si="11">SUM(G5:G55)</f>
        <v>153832307.22108135</v>
      </c>
      <c r="H56" s="74">
        <f t="shared" si="11"/>
        <v>81115174.292193592</v>
      </c>
      <c r="I56" s="74">
        <f t="shared" si="11"/>
        <v>839254105.06111217</v>
      </c>
      <c r="J56" s="74">
        <f t="shared" si="11"/>
        <v>160380922.33425745</v>
      </c>
      <c r="K56" s="74">
        <f t="shared" si="11"/>
        <v>81115174.292193606</v>
      </c>
      <c r="L56" s="74">
        <f t="shared" si="11"/>
        <v>911971237.99000001</v>
      </c>
      <c r="M56" s="75">
        <f t="shared" si="2"/>
        <v>0.18083452153329382</v>
      </c>
      <c r="N56" s="79">
        <f>SUM(N5:N55)</f>
        <v>0.99999999999999989</v>
      </c>
    </row>
    <row r="57" spans="1:14" s="24" customFormat="1" ht="13.5" thickTop="1" x14ac:dyDescent="0.2">
      <c r="D57" s="128"/>
      <c r="F57" s="22"/>
      <c r="G57" s="22"/>
      <c r="H57" s="22"/>
      <c r="I57" s="65"/>
      <c r="J57" s="22"/>
      <c r="K57" s="22"/>
      <c r="L57" s="66"/>
      <c r="M57" s="22"/>
      <c r="N57" s="67"/>
    </row>
    <row r="58" spans="1:14" x14ac:dyDescent="0.2">
      <c r="A58" s="126" t="s">
        <v>253</v>
      </c>
      <c r="B58" s="125">
        <v>7.8200000000000006E-2</v>
      </c>
      <c r="D58" s="68"/>
      <c r="F58" s="69"/>
    </row>
    <row r="59" spans="1:14" x14ac:dyDescent="0.2">
      <c r="A59" s="126" t="s">
        <v>110</v>
      </c>
      <c r="B59" s="125">
        <f>(D56-B56)/B56</f>
        <v>0.18083452153329396</v>
      </c>
      <c r="D59" s="71"/>
      <c r="E59" s="72"/>
    </row>
    <row r="60" spans="1:14" x14ac:dyDescent="0.2">
      <c r="A60" s="127"/>
      <c r="B60" s="127"/>
    </row>
    <row r="63" spans="1:14" x14ac:dyDescent="0.2">
      <c r="K63" s="73"/>
    </row>
  </sheetData>
  <mergeCells count="12">
    <mergeCell ref="M2:M3"/>
    <mergeCell ref="N2:N3"/>
    <mergeCell ref="A1:N1"/>
    <mergeCell ref="A2:A3"/>
    <mergeCell ref="B2:B3"/>
    <mergeCell ref="C2:C3"/>
    <mergeCell ref="D2:D3"/>
    <mergeCell ref="E2:F3"/>
    <mergeCell ref="H2:H3"/>
    <mergeCell ref="I2:I3"/>
    <mergeCell ref="J2:J3"/>
    <mergeCell ref="L2:L3"/>
  </mergeCells>
  <conditionalFormatting sqref="M5:M55">
    <cfRule type="cellIs" dxfId="0" priority="1" operator="lessThan">
      <formula>$G$3-0.00001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3" orientation="landscape" horizontalDpi="300" verticalDpi="300" r:id="rId1"/>
  <headerFooter alignWithMargins="0">
    <oddHeader>&amp;LANEXO III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D13"/>
  <sheetViews>
    <sheetView showGridLines="0" zoomScaleNormal="100" zoomScaleSheetLayoutView="100" workbookViewId="0">
      <selection activeCell="C13" sqref="C13"/>
    </sheetView>
  </sheetViews>
  <sheetFormatPr baseColWidth="10" defaultColWidth="11.42578125" defaultRowHeight="12.75" x14ac:dyDescent="0.2"/>
  <cols>
    <col min="1" max="1" width="61.140625" style="1" customWidth="1"/>
    <col min="2" max="4" width="21" style="1" customWidth="1"/>
    <col min="5" max="16384" width="11.42578125" style="1"/>
  </cols>
  <sheetData>
    <row r="1" spans="1:4" ht="27.75" customHeight="1" x14ac:dyDescent="0.2">
      <c r="A1" s="230" t="s">
        <v>233</v>
      </c>
      <c r="B1" s="230"/>
      <c r="C1" s="230"/>
      <c r="D1" s="230"/>
    </row>
    <row r="3" spans="1:4" ht="25.5" x14ac:dyDescent="0.2">
      <c r="A3" s="2" t="s">
        <v>80</v>
      </c>
      <c r="B3" s="2" t="s">
        <v>96</v>
      </c>
      <c r="C3" s="2" t="s">
        <v>81</v>
      </c>
      <c r="D3" s="2" t="s">
        <v>97</v>
      </c>
    </row>
    <row r="4" spans="1:4" ht="25.5" customHeight="1" x14ac:dyDescent="0.2">
      <c r="A4" s="3" t="s">
        <v>85</v>
      </c>
      <c r="B4" s="4">
        <v>14521834999.82</v>
      </c>
      <c r="C4" s="5">
        <v>6.28</v>
      </c>
      <c r="D4" s="20">
        <f>ROUND(+C4/100*B4,2)</f>
        <v>911971237.99000001</v>
      </c>
    </row>
    <row r="5" spans="1:4" ht="24.75" customHeight="1" x14ac:dyDescent="0.2">
      <c r="A5" s="13"/>
      <c r="B5" s="6"/>
      <c r="C5" s="7"/>
      <c r="D5" s="6"/>
    </row>
    <row r="6" spans="1:4" x14ac:dyDescent="0.2">
      <c r="A6" s="141"/>
      <c r="B6" s="145"/>
    </row>
    <row r="7" spans="1:4" x14ac:dyDescent="0.2">
      <c r="A7" s="141"/>
      <c r="B7" s="145"/>
    </row>
    <row r="8" spans="1:4" x14ac:dyDescent="0.2">
      <c r="A8" s="141"/>
      <c r="B8" s="146"/>
    </row>
    <row r="9" spans="1:4" x14ac:dyDescent="0.2">
      <c r="A9" s="141"/>
      <c r="B9" s="14"/>
    </row>
    <row r="10" spans="1:4" x14ac:dyDescent="0.2">
      <c r="B10" s="14"/>
    </row>
    <row r="11" spans="1:4" x14ac:dyDescent="0.2">
      <c r="B11" s="102"/>
    </row>
    <row r="13" spans="1:4" x14ac:dyDescent="0.2">
      <c r="B13" s="210"/>
    </row>
  </sheetData>
  <mergeCells count="1">
    <mergeCell ref="A1:D1"/>
  </mergeCells>
  <pageMargins left="0.70866141732283472" right="0.70866141732283472" top="1.1023622047244095" bottom="0.74803149606299213" header="0.31496062992125984" footer="0.31496062992125984"/>
  <pageSetup orientation="landscape" r:id="rId1"/>
  <headerFooter>
    <oddHeader>&amp;LANEXO III
Pag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  <pageSetUpPr fitToPage="1"/>
  </sheetPr>
  <dimension ref="A1:D63"/>
  <sheetViews>
    <sheetView showGridLines="0" topLeftCell="A34" zoomScaleNormal="100" zoomScaleSheetLayoutView="100" workbookViewId="0">
      <selection activeCell="B4" sqref="B4:D4"/>
    </sheetView>
  </sheetViews>
  <sheetFormatPr baseColWidth="10" defaultColWidth="11.42578125" defaultRowHeight="12.75" x14ac:dyDescent="0.2"/>
  <cols>
    <col min="1" max="1" width="4.28515625" style="9" customWidth="1"/>
    <col min="2" max="2" width="36.28515625" style="9" customWidth="1"/>
    <col min="3" max="4" width="18.5703125" style="9" customWidth="1"/>
    <col min="5" max="16384" width="11.42578125" style="9"/>
  </cols>
  <sheetData>
    <row r="1" spans="1:4" x14ac:dyDescent="0.2">
      <c r="B1" s="231" t="s">
        <v>83</v>
      </c>
      <c r="C1" s="231"/>
      <c r="D1" s="231"/>
    </row>
    <row r="2" spans="1:4" ht="12.75" customHeight="1" x14ac:dyDescent="0.2">
      <c r="B2" s="232" t="s">
        <v>102</v>
      </c>
      <c r="C2" s="232"/>
      <c r="D2" s="232"/>
    </row>
    <row r="3" spans="1:4" ht="14.25" customHeight="1" x14ac:dyDescent="0.2">
      <c r="B3" s="232" t="s">
        <v>106</v>
      </c>
      <c r="C3" s="232"/>
      <c r="D3" s="232"/>
    </row>
    <row r="4" spans="1:4" ht="13.5" thickBot="1" x14ac:dyDescent="0.25">
      <c r="B4" s="233"/>
      <c r="C4" s="233"/>
      <c r="D4" s="233"/>
    </row>
    <row r="5" spans="1:4" ht="14.25" thickTop="1" thickBot="1" x14ac:dyDescent="0.25">
      <c r="B5" s="199" t="s">
        <v>0</v>
      </c>
      <c r="C5" s="200" t="s">
        <v>207</v>
      </c>
      <c r="D5" s="201" t="s">
        <v>99</v>
      </c>
    </row>
    <row r="6" spans="1:4" ht="13.5" thickTop="1" x14ac:dyDescent="0.2">
      <c r="A6" s="9" t="s">
        <v>125</v>
      </c>
      <c r="B6" s="10" t="s">
        <v>1</v>
      </c>
      <c r="C6" s="195">
        <f>ROUND(+'ISN anual'!D$4*'CALCULO GARANTIA'!N5,2)</f>
        <v>1005693.3</v>
      </c>
      <c r="D6" s="198">
        <f>SUM(C6)</f>
        <v>1005693.3</v>
      </c>
    </row>
    <row r="7" spans="1:4" x14ac:dyDescent="0.2">
      <c r="A7" s="9" t="s">
        <v>126</v>
      </c>
      <c r="B7" s="10" t="s">
        <v>2</v>
      </c>
      <c r="C7" s="195">
        <f>ROUND(+'ISN anual'!D$4*'CALCULO GARANTIA'!N6,2)</f>
        <v>1809819.6</v>
      </c>
      <c r="D7" s="198">
        <f t="shared" ref="D7:D56" si="0">SUM(C7)</f>
        <v>1809819.6</v>
      </c>
    </row>
    <row r="8" spans="1:4" x14ac:dyDescent="0.2">
      <c r="A8" s="9" t="s">
        <v>127</v>
      </c>
      <c r="B8" s="10" t="s">
        <v>235</v>
      </c>
      <c r="C8" s="195">
        <f>ROUND(+'ISN anual'!D$4*'CALCULO GARANTIA'!N7,2)</f>
        <v>1770885.23</v>
      </c>
      <c r="D8" s="198">
        <f t="shared" si="0"/>
        <v>1770885.23</v>
      </c>
    </row>
    <row r="9" spans="1:4" x14ac:dyDescent="0.2">
      <c r="A9" s="9" t="s">
        <v>128</v>
      </c>
      <c r="B9" s="10" t="s">
        <v>4</v>
      </c>
      <c r="C9" s="195">
        <f>ROUND(+'ISN anual'!D$4*'CALCULO GARANTIA'!N8,2)</f>
        <v>5414460.8899999997</v>
      </c>
      <c r="D9" s="198">
        <f t="shared" si="0"/>
        <v>5414460.8899999997</v>
      </c>
    </row>
    <row r="10" spans="1:4" x14ac:dyDescent="0.2">
      <c r="A10" s="9" t="s">
        <v>129</v>
      </c>
      <c r="B10" s="10" t="s">
        <v>236</v>
      </c>
      <c r="C10" s="195">
        <f>ROUND(+'ISN anual'!D$4*'CALCULO GARANTIA'!N9,2)</f>
        <v>6586226.2999999998</v>
      </c>
      <c r="D10" s="198">
        <f t="shared" si="0"/>
        <v>6586226.2999999998</v>
      </c>
    </row>
    <row r="11" spans="1:4" x14ac:dyDescent="0.2">
      <c r="A11" s="9" t="s">
        <v>130</v>
      </c>
      <c r="B11" s="10" t="s">
        <v>6</v>
      </c>
      <c r="C11" s="195">
        <f>ROUND(+'ISN anual'!D$4*'CALCULO GARANTIA'!N10,2)</f>
        <v>82656299.659999996</v>
      </c>
      <c r="D11" s="198">
        <f t="shared" si="0"/>
        <v>82656299.659999996</v>
      </c>
    </row>
    <row r="12" spans="1:4" x14ac:dyDescent="0.2">
      <c r="A12" s="9" t="s">
        <v>131</v>
      </c>
      <c r="B12" s="10" t="s">
        <v>7</v>
      </c>
      <c r="C12" s="195">
        <f>ROUND(+'ISN anual'!D$4*'CALCULO GARANTIA'!N11,2)</f>
        <v>7341939.8499999996</v>
      </c>
      <c r="D12" s="198">
        <f t="shared" si="0"/>
        <v>7341939.8499999996</v>
      </c>
    </row>
    <row r="13" spans="1:4" x14ac:dyDescent="0.2">
      <c r="A13" s="9" t="s">
        <v>132</v>
      </c>
      <c r="B13" s="10" t="s">
        <v>8</v>
      </c>
      <c r="C13" s="195">
        <f>ROUND(+'ISN anual'!D$4*'CALCULO GARANTIA'!N12,2)</f>
        <v>1192574.23</v>
      </c>
      <c r="D13" s="198">
        <f t="shared" si="0"/>
        <v>1192574.23</v>
      </c>
    </row>
    <row r="14" spans="1:4" x14ac:dyDescent="0.2">
      <c r="A14" s="9" t="s">
        <v>133</v>
      </c>
      <c r="B14" s="10" t="s">
        <v>237</v>
      </c>
      <c r="C14" s="195">
        <f>ROUND(+'ISN anual'!D$4*'CALCULO GARANTIA'!N13,2)</f>
        <v>11885688.33</v>
      </c>
      <c r="D14" s="198">
        <f t="shared" si="0"/>
        <v>11885688.33</v>
      </c>
    </row>
    <row r="15" spans="1:4" x14ac:dyDescent="0.2">
      <c r="A15" s="9" t="s">
        <v>134</v>
      </c>
      <c r="B15" s="10" t="s">
        <v>118</v>
      </c>
      <c r="C15" s="195">
        <f>ROUND(+'ISN anual'!D$4*'CALCULO GARANTIA'!N14,2)</f>
        <v>4203756.93</v>
      </c>
      <c r="D15" s="198">
        <f t="shared" si="0"/>
        <v>4203756.93</v>
      </c>
    </row>
    <row r="16" spans="1:4" x14ac:dyDescent="0.2">
      <c r="A16" s="9" t="s">
        <v>135</v>
      </c>
      <c r="B16" s="10" t="s">
        <v>84</v>
      </c>
      <c r="C16" s="195">
        <f>ROUND(+'ISN anual'!D$4*'CALCULO GARANTIA'!N15,2)</f>
        <v>2390027.67</v>
      </c>
      <c r="D16" s="198">
        <f t="shared" si="0"/>
        <v>2390027.67</v>
      </c>
    </row>
    <row r="17" spans="1:4" x14ac:dyDescent="0.2">
      <c r="A17" s="9" t="s">
        <v>136</v>
      </c>
      <c r="B17" s="10" t="s">
        <v>12</v>
      </c>
      <c r="C17" s="195">
        <f>ROUND(+'ISN anual'!D$4*'CALCULO GARANTIA'!N16,2)</f>
        <v>6032375.6399999997</v>
      </c>
      <c r="D17" s="198">
        <f t="shared" si="0"/>
        <v>6032375.6399999997</v>
      </c>
    </row>
    <row r="18" spans="1:4" x14ac:dyDescent="0.2">
      <c r="A18" s="9" t="s">
        <v>137</v>
      </c>
      <c r="B18" s="10" t="s">
        <v>238</v>
      </c>
      <c r="C18" s="195">
        <f>ROUND(+'ISN anual'!D$4*'CALCULO GARANTIA'!N17,2)</f>
        <v>11396183.050000001</v>
      </c>
      <c r="D18" s="198">
        <f t="shared" si="0"/>
        <v>11396183.050000001</v>
      </c>
    </row>
    <row r="19" spans="1:4" x14ac:dyDescent="0.2">
      <c r="A19" s="9" t="s">
        <v>138</v>
      </c>
      <c r="B19" s="10" t="s">
        <v>14</v>
      </c>
      <c r="C19" s="195">
        <f>ROUND(+'ISN anual'!D$4*'CALCULO GARANTIA'!N18,2)</f>
        <v>16022512.220000001</v>
      </c>
      <c r="D19" s="198">
        <f t="shared" si="0"/>
        <v>16022512.220000001</v>
      </c>
    </row>
    <row r="20" spans="1:4" x14ac:dyDescent="0.2">
      <c r="A20" s="9" t="s">
        <v>139</v>
      </c>
      <c r="B20" s="10" t="s">
        <v>15</v>
      </c>
      <c r="C20" s="195">
        <f>ROUND(+'ISN anual'!D$4*'CALCULO GARANTIA'!N19,2)</f>
        <v>2003219.02</v>
      </c>
      <c r="D20" s="198">
        <f t="shared" si="0"/>
        <v>2003219.02</v>
      </c>
    </row>
    <row r="21" spans="1:4" x14ac:dyDescent="0.2">
      <c r="A21" s="9" t="s">
        <v>140</v>
      </c>
      <c r="B21" s="10" t="s">
        <v>239</v>
      </c>
      <c r="C21" s="195">
        <f>ROUND(+'ISN anual'!D$4*'CALCULO GARANTIA'!N20,2)</f>
        <v>1491936.8</v>
      </c>
      <c r="D21" s="198">
        <f t="shared" si="0"/>
        <v>1491936.8</v>
      </c>
    </row>
    <row r="22" spans="1:4" x14ac:dyDescent="0.2">
      <c r="A22" s="9" t="s">
        <v>141</v>
      </c>
      <c r="B22" s="10" t="s">
        <v>17</v>
      </c>
      <c r="C22" s="195">
        <f>ROUND(+'ISN anual'!D$4*'CALCULO GARANTIA'!N21,2)</f>
        <v>13111664.189999999</v>
      </c>
      <c r="D22" s="198">
        <f t="shared" si="0"/>
        <v>13111664.189999999</v>
      </c>
    </row>
    <row r="23" spans="1:4" x14ac:dyDescent="0.2">
      <c r="A23" s="9" t="s">
        <v>142</v>
      </c>
      <c r="B23" s="10" t="s">
        <v>240</v>
      </c>
      <c r="C23" s="195">
        <f>ROUND(+'ISN anual'!D$4*'CALCULO GARANTIA'!N22,2)</f>
        <v>23280774.140000001</v>
      </c>
      <c r="D23" s="198">
        <f t="shared" si="0"/>
        <v>23280774.140000001</v>
      </c>
    </row>
    <row r="24" spans="1:4" x14ac:dyDescent="0.2">
      <c r="A24" s="9" t="s">
        <v>143</v>
      </c>
      <c r="B24" s="10" t="s">
        <v>19</v>
      </c>
      <c r="C24" s="195">
        <f>ROUND(+'ISN anual'!D$4*'CALCULO GARANTIA'!N23,2)</f>
        <v>2517240.56</v>
      </c>
      <c r="D24" s="198">
        <f t="shared" si="0"/>
        <v>2517240.56</v>
      </c>
    </row>
    <row r="25" spans="1:4" x14ac:dyDescent="0.2">
      <c r="A25" s="9" t="s">
        <v>144</v>
      </c>
      <c r="B25" s="10" t="s">
        <v>20</v>
      </c>
      <c r="C25" s="195">
        <f>ROUND(+'ISN anual'!D$4*'CALCULO GARANTIA'!N24,2)</f>
        <v>38039818.880000003</v>
      </c>
      <c r="D25" s="198">
        <f t="shared" si="0"/>
        <v>38039818.880000003</v>
      </c>
    </row>
    <row r="26" spans="1:4" x14ac:dyDescent="0.2">
      <c r="A26" s="9" t="s">
        <v>145</v>
      </c>
      <c r="B26" s="10" t="s">
        <v>241</v>
      </c>
      <c r="C26" s="195">
        <f>ROUND(+'ISN anual'!D$4*'CALCULO GARANTIA'!N25,2)</f>
        <v>5083947.8899999997</v>
      </c>
      <c r="D26" s="198">
        <f t="shared" si="0"/>
        <v>5083947.8899999997</v>
      </c>
    </row>
    <row r="27" spans="1:4" x14ac:dyDescent="0.2">
      <c r="A27" s="9" t="s">
        <v>146</v>
      </c>
      <c r="B27" s="10" t="s">
        <v>22</v>
      </c>
      <c r="C27" s="195">
        <f>ROUND(+'ISN anual'!D$4*'CALCULO GARANTIA'!N26,2)</f>
        <v>812531</v>
      </c>
      <c r="D27" s="198">
        <f t="shared" si="0"/>
        <v>812531</v>
      </c>
    </row>
    <row r="28" spans="1:4" x14ac:dyDescent="0.2">
      <c r="A28" s="9" t="s">
        <v>147</v>
      </c>
      <c r="B28" s="10" t="s">
        <v>23</v>
      </c>
      <c r="C28" s="195">
        <f>ROUND(+'ISN anual'!D$4*'CALCULO GARANTIA'!N27,2)</f>
        <v>3730680.65</v>
      </c>
      <c r="D28" s="198">
        <f t="shared" si="0"/>
        <v>3730680.65</v>
      </c>
    </row>
    <row r="29" spans="1:4" x14ac:dyDescent="0.2">
      <c r="A29" s="9" t="s">
        <v>148</v>
      </c>
      <c r="B29" s="10" t="s">
        <v>24</v>
      </c>
      <c r="C29" s="195">
        <f>ROUND(+'ISN anual'!D$4*'CALCULO GARANTIA'!N28,2)</f>
        <v>4078544.57</v>
      </c>
      <c r="D29" s="198">
        <f t="shared" si="0"/>
        <v>4078544.57</v>
      </c>
    </row>
    <row r="30" spans="1:4" x14ac:dyDescent="0.2">
      <c r="A30" s="9" t="s">
        <v>149</v>
      </c>
      <c r="B30" s="10" t="s">
        <v>25</v>
      </c>
      <c r="C30" s="195">
        <f>ROUND(+'ISN anual'!D$4*'CALCULO GARANTIA'!N29,2)</f>
        <v>59393703.939999998</v>
      </c>
      <c r="D30" s="198">
        <f t="shared" si="0"/>
        <v>59393703.939999998</v>
      </c>
    </row>
    <row r="31" spans="1:4" x14ac:dyDescent="0.2">
      <c r="A31" s="9" t="s">
        <v>150</v>
      </c>
      <c r="B31" s="10" t="s">
        <v>242</v>
      </c>
      <c r="C31" s="195">
        <f>ROUND(+'ISN anual'!D$4*'CALCULO GARANTIA'!N30,2)</f>
        <v>1513985.27</v>
      </c>
      <c r="D31" s="198">
        <f t="shared" si="0"/>
        <v>1513985.27</v>
      </c>
    </row>
    <row r="32" spans="1:4" x14ac:dyDescent="0.2">
      <c r="A32" s="9" t="s">
        <v>151</v>
      </c>
      <c r="B32" s="10" t="s">
        <v>27</v>
      </c>
      <c r="C32" s="195">
        <f>ROUND(+'ISN anual'!D$4*'CALCULO GARANTIA'!N31,2)</f>
        <v>2608614.3199999998</v>
      </c>
      <c r="D32" s="198">
        <f t="shared" si="0"/>
        <v>2608614.3199999998</v>
      </c>
    </row>
    <row r="33" spans="1:4" x14ac:dyDescent="0.2">
      <c r="A33" s="9" t="s">
        <v>152</v>
      </c>
      <c r="B33" s="10" t="s">
        <v>28</v>
      </c>
      <c r="C33" s="195">
        <f>ROUND(+'ISN anual'!D$4*'CALCULO GARANTIA'!N32,2)</f>
        <v>1407308.98</v>
      </c>
      <c r="D33" s="198">
        <f t="shared" si="0"/>
        <v>1407308.98</v>
      </c>
    </row>
    <row r="34" spans="1:4" x14ac:dyDescent="0.2">
      <c r="A34" s="9" t="s">
        <v>153</v>
      </c>
      <c r="B34" s="10" t="s">
        <v>29</v>
      </c>
      <c r="C34" s="195">
        <f>ROUND(+'ISN anual'!D$4*'CALCULO GARANTIA'!N33,2)</f>
        <v>2087655.92</v>
      </c>
      <c r="D34" s="198">
        <f t="shared" si="0"/>
        <v>2087655.92</v>
      </c>
    </row>
    <row r="35" spans="1:4" x14ac:dyDescent="0.2">
      <c r="A35" s="9" t="s">
        <v>154</v>
      </c>
      <c r="B35" s="10" t="s">
        <v>30</v>
      </c>
      <c r="C35" s="195">
        <f>ROUND(+'ISN anual'!D$4*'CALCULO GARANTIA'!N34,2)</f>
        <v>1919378.26</v>
      </c>
      <c r="D35" s="198">
        <f t="shared" si="0"/>
        <v>1919378.26</v>
      </c>
    </row>
    <row r="36" spans="1:4" x14ac:dyDescent="0.2">
      <c r="A36" s="9" t="s">
        <v>155</v>
      </c>
      <c r="B36" s="10" t="s">
        <v>243</v>
      </c>
      <c r="C36" s="195">
        <f>ROUND(+'ISN anual'!D$4*'CALCULO GARANTIA'!N35,2)</f>
        <v>21392450.760000002</v>
      </c>
      <c r="D36" s="198">
        <f t="shared" si="0"/>
        <v>21392450.760000002</v>
      </c>
    </row>
    <row r="37" spans="1:4" x14ac:dyDescent="0.2">
      <c r="A37" s="9" t="s">
        <v>156</v>
      </c>
      <c r="B37" s="10" t="s">
        <v>32</v>
      </c>
      <c r="C37" s="195">
        <f>ROUND(+'ISN anual'!D$4*'CALCULO GARANTIA'!N36,2)</f>
        <v>3559655.12</v>
      </c>
      <c r="D37" s="198">
        <f t="shared" si="0"/>
        <v>3559655.12</v>
      </c>
    </row>
    <row r="38" spans="1:4" x14ac:dyDescent="0.2">
      <c r="A38" s="9" t="s">
        <v>157</v>
      </c>
      <c r="B38" s="10" t="s">
        <v>33</v>
      </c>
      <c r="C38" s="195">
        <f>ROUND(+'ISN anual'!D$4*'CALCULO GARANTIA'!N37,2)</f>
        <v>13060469.710000001</v>
      </c>
      <c r="D38" s="198">
        <f t="shared" si="0"/>
        <v>13060469.710000001</v>
      </c>
    </row>
    <row r="39" spans="1:4" x14ac:dyDescent="0.2">
      <c r="A39" s="9" t="s">
        <v>158</v>
      </c>
      <c r="B39" s="10" t="s">
        <v>248</v>
      </c>
      <c r="C39" s="195">
        <f>ROUND(+'ISN anual'!D$4*'CALCULO GARANTIA'!N38,2)</f>
        <v>2599880.1</v>
      </c>
      <c r="D39" s="198">
        <f t="shared" si="0"/>
        <v>2599880.1</v>
      </c>
    </row>
    <row r="40" spans="1:4" x14ac:dyDescent="0.2">
      <c r="A40" s="9" t="s">
        <v>159</v>
      </c>
      <c r="B40" s="10" t="s">
        <v>35</v>
      </c>
      <c r="C40" s="195">
        <f>ROUND(+'ISN anual'!D$4*'CALCULO GARANTIA'!N39,2)</f>
        <v>2278219.1800000002</v>
      </c>
      <c r="D40" s="198">
        <f t="shared" si="0"/>
        <v>2278219.1800000002</v>
      </c>
    </row>
    <row r="41" spans="1:4" x14ac:dyDescent="0.2">
      <c r="A41" s="9" t="s">
        <v>160</v>
      </c>
      <c r="B41" s="10" t="s">
        <v>36</v>
      </c>
      <c r="C41" s="195">
        <f>ROUND(+'ISN anual'!D$4*'CALCULO GARANTIA'!N40,2)</f>
        <v>2914897.04</v>
      </c>
      <c r="D41" s="198">
        <f t="shared" si="0"/>
        <v>2914897.04</v>
      </c>
    </row>
    <row r="42" spans="1:4" x14ac:dyDescent="0.2">
      <c r="A42" s="9" t="s">
        <v>161</v>
      </c>
      <c r="B42" s="10" t="s">
        <v>37</v>
      </c>
      <c r="C42" s="195">
        <f>ROUND(+'ISN anual'!D$4*'CALCULO GARANTIA'!N41,2)</f>
        <v>3959014.58</v>
      </c>
      <c r="D42" s="198">
        <f t="shared" si="0"/>
        <v>3959014.58</v>
      </c>
    </row>
    <row r="43" spans="1:4" x14ac:dyDescent="0.2">
      <c r="A43" s="9" t="s">
        <v>162</v>
      </c>
      <c r="B43" s="10" t="s">
        <v>38</v>
      </c>
      <c r="C43" s="195">
        <f>ROUND(+'ISN anual'!D$4*'CALCULO GARANTIA'!N42,2)</f>
        <v>9292921.1300000008</v>
      </c>
      <c r="D43" s="198">
        <f t="shared" si="0"/>
        <v>9292921.1300000008</v>
      </c>
    </row>
    <row r="44" spans="1:4" x14ac:dyDescent="0.2">
      <c r="A44" s="9" t="s">
        <v>163</v>
      </c>
      <c r="B44" s="10" t="s">
        <v>39</v>
      </c>
      <c r="C44" s="195">
        <f>ROUND(+'ISN anual'!D$4*'CALCULO GARANTIA'!N43,2)</f>
        <v>281653499.92000002</v>
      </c>
      <c r="D44" s="198">
        <f t="shared" si="0"/>
        <v>281653499.92000002</v>
      </c>
    </row>
    <row r="45" spans="1:4" x14ac:dyDescent="0.2">
      <c r="A45" s="9" t="s">
        <v>164</v>
      </c>
      <c r="B45" s="10" t="s">
        <v>244</v>
      </c>
      <c r="C45" s="195">
        <f>ROUND(+'ISN anual'!D$4*'CALCULO GARANTIA'!N44,2)</f>
        <v>1067873.7</v>
      </c>
      <c r="D45" s="198">
        <f t="shared" si="0"/>
        <v>1067873.7</v>
      </c>
    </row>
    <row r="46" spans="1:4" x14ac:dyDescent="0.2">
      <c r="A46" s="9" t="s">
        <v>165</v>
      </c>
      <c r="B46" s="10" t="s">
        <v>122</v>
      </c>
      <c r="C46" s="195">
        <f>ROUND(+'ISN anual'!D$4*'CALCULO GARANTIA'!N45,2)</f>
        <v>6586270.75</v>
      </c>
      <c r="D46" s="198">
        <f t="shared" si="0"/>
        <v>6586270.75</v>
      </c>
    </row>
    <row r="47" spans="1:4" x14ac:dyDescent="0.2">
      <c r="A47" s="9" t="s">
        <v>166</v>
      </c>
      <c r="B47" s="10" t="s">
        <v>245</v>
      </c>
      <c r="C47" s="195">
        <f>ROUND(+'ISN anual'!D$4*'CALCULO GARANTIA'!N46,2)</f>
        <v>2103950.5099999998</v>
      </c>
      <c r="D47" s="198">
        <f t="shared" si="0"/>
        <v>2103950.5099999998</v>
      </c>
    </row>
    <row r="48" spans="1:4" x14ac:dyDescent="0.2">
      <c r="A48" s="9" t="s">
        <v>167</v>
      </c>
      <c r="B48" s="10" t="s">
        <v>43</v>
      </c>
      <c r="C48" s="195">
        <f>ROUND(+'ISN anual'!D$4*'CALCULO GARANTIA'!N47,2)</f>
        <v>2276064.9</v>
      </c>
      <c r="D48" s="198">
        <f t="shared" si="0"/>
        <v>2276064.9</v>
      </c>
    </row>
    <row r="49" spans="1:4" x14ac:dyDescent="0.2">
      <c r="A49" s="9" t="s">
        <v>168</v>
      </c>
      <c r="B49" s="10" t="s">
        <v>44</v>
      </c>
      <c r="C49" s="195">
        <f>ROUND(+'ISN anual'!D$4*'CALCULO GARANTIA'!N48,2)</f>
        <v>6791058.0899999999</v>
      </c>
      <c r="D49" s="198">
        <f t="shared" si="0"/>
        <v>6791058.0899999999</v>
      </c>
    </row>
    <row r="50" spans="1:4" x14ac:dyDescent="0.2">
      <c r="A50" s="9" t="s">
        <v>169</v>
      </c>
      <c r="B50" s="10" t="s">
        <v>45</v>
      </c>
      <c r="C50" s="195">
        <f>ROUND(+'ISN anual'!D$4*'CALCULO GARANTIA'!N49,2)</f>
        <v>6337926.0300000003</v>
      </c>
      <c r="D50" s="198">
        <f t="shared" si="0"/>
        <v>6337926.0300000003</v>
      </c>
    </row>
    <row r="51" spans="1:4" x14ac:dyDescent="0.2">
      <c r="A51" s="9" t="s">
        <v>170</v>
      </c>
      <c r="B51" s="10" t="s">
        <v>246</v>
      </c>
      <c r="C51" s="195">
        <f>ROUND(+'ISN anual'!D$4*'CALCULO GARANTIA'!N50,2)</f>
        <v>62000956.340000004</v>
      </c>
      <c r="D51" s="198">
        <f t="shared" si="0"/>
        <v>62000956.340000004</v>
      </c>
    </row>
    <row r="52" spans="1:4" x14ac:dyDescent="0.2">
      <c r="A52" s="9" t="s">
        <v>171</v>
      </c>
      <c r="B52" s="10" t="s">
        <v>247</v>
      </c>
      <c r="C52" s="195">
        <f>ROUND(+'ISN anual'!D$4*'CALCULO GARANTIA'!N51,2)</f>
        <v>111951833.59</v>
      </c>
      <c r="D52" s="198">
        <f t="shared" si="0"/>
        <v>111951833.59</v>
      </c>
    </row>
    <row r="53" spans="1:4" x14ac:dyDescent="0.2">
      <c r="A53" s="9" t="s">
        <v>172</v>
      </c>
      <c r="B53" s="10" t="s">
        <v>48</v>
      </c>
      <c r="C53" s="195">
        <f>ROUND(+'ISN anual'!D$4*'CALCULO GARANTIA'!N52,2)</f>
        <v>37317221.509999998</v>
      </c>
      <c r="D53" s="198">
        <f t="shared" si="0"/>
        <v>37317221.509999998</v>
      </c>
    </row>
    <row r="54" spans="1:4" x14ac:dyDescent="0.2">
      <c r="A54" s="9" t="s">
        <v>173</v>
      </c>
      <c r="B54" s="10" t="s">
        <v>49</v>
      </c>
      <c r="C54" s="195">
        <f>ROUND(+'ISN anual'!D$4*'CALCULO GARANTIA'!N53,2)</f>
        <v>7849690.6900000004</v>
      </c>
      <c r="D54" s="198">
        <f t="shared" si="0"/>
        <v>7849690.6900000004</v>
      </c>
    </row>
    <row r="55" spans="1:4" x14ac:dyDescent="0.2">
      <c r="A55" s="9" t="s">
        <v>174</v>
      </c>
      <c r="B55" s="10" t="s">
        <v>50</v>
      </c>
      <c r="C55" s="195">
        <f>ROUND(+'ISN anual'!D$4*'CALCULO GARANTIA'!N54,2)</f>
        <v>1760775.79</v>
      </c>
      <c r="D55" s="198">
        <f t="shared" si="0"/>
        <v>1760775.79</v>
      </c>
    </row>
    <row r="56" spans="1:4" x14ac:dyDescent="0.2">
      <c r="A56" s="9" t="s">
        <v>175</v>
      </c>
      <c r="B56" s="10" t="s">
        <v>51</v>
      </c>
      <c r="C56" s="195">
        <f>ROUND(+'ISN anual'!D$4*'CALCULO GARANTIA'!N55,2)</f>
        <v>2427161.2799999998</v>
      </c>
      <c r="D56" s="198">
        <f t="shared" si="0"/>
        <v>2427161.2799999998</v>
      </c>
    </row>
    <row r="57" spans="1:4" ht="13.5" thickBot="1" x14ac:dyDescent="0.25">
      <c r="B57" s="196" t="s">
        <v>52</v>
      </c>
      <c r="C57" s="197">
        <f t="shared" ref="C57" si="1">SUM(C6:C56)</f>
        <v>911971238.00999999</v>
      </c>
      <c r="D57" s="198">
        <f>SUM(D6:D56)</f>
        <v>911971238.00999999</v>
      </c>
    </row>
    <row r="58" spans="1:4" ht="13.5" thickTop="1" x14ac:dyDescent="0.2">
      <c r="B58" s="11"/>
      <c r="C58" s="11"/>
    </row>
    <row r="59" spans="1:4" ht="16.5" customHeight="1" x14ac:dyDescent="0.2">
      <c r="B59" s="8" t="s">
        <v>82</v>
      </c>
    </row>
    <row r="60" spans="1:4" x14ac:dyDescent="0.2">
      <c r="B60" s="12"/>
    </row>
    <row r="63" spans="1:4" ht="16.5" customHeight="1" x14ac:dyDescent="0.2"/>
  </sheetData>
  <mergeCells count="4">
    <mergeCell ref="B1:D1"/>
    <mergeCell ref="B2:D2"/>
    <mergeCell ref="B3:D3"/>
    <mergeCell ref="B4:D4"/>
  </mergeCells>
  <printOptions horizontalCentered="1"/>
  <pageMargins left="0.39370078740157483" right="0.39370078740157483" top="0.15748031496062992" bottom="0.15748031496062992" header="0.15748031496062992" footer="0.15748031496062992"/>
  <pageSetup scale="97" orientation="portrait" horizontalDpi="1200" verticalDpi="1200" r:id="rId1"/>
  <headerFooter alignWithMargins="0">
    <oddFooter>&amp;R&amp;D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  <pageSetUpPr fitToPage="1"/>
  </sheetPr>
  <dimension ref="A1:E63"/>
  <sheetViews>
    <sheetView showGridLines="0" zoomScaleNormal="100" zoomScaleSheetLayoutView="100" workbookViewId="0">
      <selection activeCell="E45" sqref="E45"/>
    </sheetView>
  </sheetViews>
  <sheetFormatPr baseColWidth="10" defaultColWidth="11.42578125" defaultRowHeight="12.75" x14ac:dyDescent="0.2"/>
  <cols>
    <col min="1" max="1" width="4.140625" style="9" bestFit="1" customWidth="1"/>
    <col min="2" max="2" width="28.140625" style="9" customWidth="1"/>
    <col min="3" max="3" width="23.5703125" style="9" customWidth="1"/>
    <col min="4" max="4" width="14.7109375" style="9" customWidth="1"/>
    <col min="5" max="5" width="19.85546875" style="9" customWidth="1"/>
    <col min="6" max="16384" width="11.42578125" style="9"/>
  </cols>
  <sheetData>
    <row r="1" spans="1:5" x14ac:dyDescent="0.2">
      <c r="B1" s="234" t="s">
        <v>83</v>
      </c>
      <c r="C1" s="234"/>
      <c r="D1" s="234"/>
      <c r="E1" s="234"/>
    </row>
    <row r="2" spans="1:5" x14ac:dyDescent="0.2">
      <c r="B2" s="234" t="s">
        <v>102</v>
      </c>
      <c r="C2" s="234"/>
      <c r="D2" s="234"/>
      <c r="E2" s="234"/>
    </row>
    <row r="3" spans="1:5" s="15" customFormat="1" x14ac:dyDescent="0.2">
      <c r="B3" s="231" t="s">
        <v>251</v>
      </c>
      <c r="C3" s="231"/>
      <c r="D3" s="231"/>
      <c r="E3" s="231"/>
    </row>
    <row r="4" spans="1:5" ht="13.5" customHeight="1" thickBot="1" x14ac:dyDescent="0.25">
      <c r="B4" s="129"/>
      <c r="C4" s="129"/>
      <c r="D4" s="129"/>
    </row>
    <row r="5" spans="1:5" ht="39" customHeight="1" thickTop="1" thickBot="1" x14ac:dyDescent="0.25">
      <c r="B5" s="130" t="s">
        <v>0</v>
      </c>
      <c r="C5" s="131" t="s">
        <v>252</v>
      </c>
      <c r="D5" s="131" t="s">
        <v>221</v>
      </c>
      <c r="E5" s="132" t="s">
        <v>206</v>
      </c>
    </row>
    <row r="6" spans="1:5" ht="13.5" thickTop="1" x14ac:dyDescent="0.2">
      <c r="A6" s="9">
        <v>15</v>
      </c>
      <c r="B6" s="10" t="s">
        <v>1</v>
      </c>
      <c r="C6" s="9">
        <v>448</v>
      </c>
      <c r="D6" s="207">
        <f>+C6/C$57</f>
        <v>3.7845892875848578E-4</v>
      </c>
      <c r="E6" s="133">
        <f>+D6*E$63*E$61</f>
        <v>31566.108732601868</v>
      </c>
    </row>
    <row r="7" spans="1:5" x14ac:dyDescent="0.2">
      <c r="A7" s="9">
        <v>11</v>
      </c>
      <c r="B7" s="10" t="s">
        <v>2</v>
      </c>
      <c r="C7" s="9">
        <v>868</v>
      </c>
      <c r="D7" s="207">
        <f t="shared" ref="D7:D56" si="0">+C7/C$57</f>
        <v>7.3326417446956615E-4</v>
      </c>
      <c r="E7" s="134">
        <f t="shared" ref="E7:E56" si="1">+D7*E$63*E$61</f>
        <v>61159.335669416119</v>
      </c>
    </row>
    <row r="8" spans="1:5" x14ac:dyDescent="0.2">
      <c r="A8" s="9">
        <v>12</v>
      </c>
      <c r="B8" s="10" t="s">
        <v>117</v>
      </c>
      <c r="C8" s="9">
        <v>170</v>
      </c>
      <c r="D8" s="207">
        <f t="shared" si="0"/>
        <v>1.4361164707353254E-4</v>
      </c>
      <c r="E8" s="134">
        <f t="shared" si="1"/>
        <v>11978.210902996245</v>
      </c>
    </row>
    <row r="9" spans="1:5" x14ac:dyDescent="0.2">
      <c r="A9" s="9">
        <v>13</v>
      </c>
      <c r="B9" s="10" t="s">
        <v>4</v>
      </c>
      <c r="C9" s="9">
        <v>12348</v>
      </c>
      <c r="D9" s="207">
        <f t="shared" si="0"/>
        <v>1.0431274223905765E-2</v>
      </c>
      <c r="E9" s="134">
        <f t="shared" si="1"/>
        <v>870040.871942339</v>
      </c>
    </row>
    <row r="10" spans="1:5" x14ac:dyDescent="0.2">
      <c r="A10" s="9">
        <v>14</v>
      </c>
      <c r="B10" s="10" t="s">
        <v>5</v>
      </c>
      <c r="C10" s="9">
        <v>2115</v>
      </c>
      <c r="D10" s="207">
        <f t="shared" si="0"/>
        <v>1.7866978444736549E-3</v>
      </c>
      <c r="E10" s="134">
        <f t="shared" si="1"/>
        <v>149023.03564610035</v>
      </c>
    </row>
    <row r="11" spans="1:5" x14ac:dyDescent="0.2">
      <c r="A11" s="9">
        <v>17</v>
      </c>
      <c r="B11" s="10" t="s">
        <v>6</v>
      </c>
      <c r="C11" s="9">
        <v>107869</v>
      </c>
      <c r="D11" s="207">
        <f t="shared" si="0"/>
        <v>9.1124969165734593E-2</v>
      </c>
      <c r="E11" s="134">
        <f t="shared" si="1"/>
        <v>7600456.6582076577</v>
      </c>
    </row>
    <row r="12" spans="1:5" x14ac:dyDescent="0.2">
      <c r="A12" s="9">
        <v>16</v>
      </c>
      <c r="B12" s="10" t="s">
        <v>7</v>
      </c>
      <c r="C12" s="9">
        <v>858</v>
      </c>
      <c r="D12" s="207">
        <f t="shared" si="0"/>
        <v>7.248164305240643E-4</v>
      </c>
      <c r="E12" s="134">
        <f t="shared" si="1"/>
        <v>60454.735028063398</v>
      </c>
    </row>
    <row r="13" spans="1:5" x14ac:dyDescent="0.2">
      <c r="A13" s="9">
        <v>18</v>
      </c>
      <c r="B13" s="10" t="s">
        <v>8</v>
      </c>
      <c r="C13" s="9">
        <v>362</v>
      </c>
      <c r="D13" s="207">
        <f t="shared" si="0"/>
        <v>3.0580833082716929E-4</v>
      </c>
      <c r="E13" s="134">
        <f t="shared" si="1"/>
        <v>25506.543216968475</v>
      </c>
    </row>
    <row r="14" spans="1:5" x14ac:dyDescent="0.2">
      <c r="A14" s="9">
        <v>19</v>
      </c>
      <c r="B14" s="10" t="s">
        <v>9</v>
      </c>
      <c r="C14" s="9">
        <v>20798</v>
      </c>
      <c r="D14" s="207">
        <f t="shared" si="0"/>
        <v>1.756961785785488E-2</v>
      </c>
      <c r="E14" s="134">
        <f t="shared" si="1"/>
        <v>1465428.4138853876</v>
      </c>
    </row>
    <row r="15" spans="1:5" x14ac:dyDescent="0.2">
      <c r="A15" s="9">
        <v>20</v>
      </c>
      <c r="B15" s="10" t="s">
        <v>118</v>
      </c>
      <c r="C15" s="9">
        <v>3254</v>
      </c>
      <c r="D15" s="207">
        <f t="shared" si="0"/>
        <v>2.7488958798663229E-3</v>
      </c>
      <c r="E15" s="134">
        <f t="shared" si="1"/>
        <v>229277.04869617516</v>
      </c>
    </row>
    <row r="16" spans="1:5" x14ac:dyDescent="0.2">
      <c r="A16" s="9">
        <v>23</v>
      </c>
      <c r="B16" s="10" t="s">
        <v>84</v>
      </c>
      <c r="C16" s="9">
        <v>2478</v>
      </c>
      <c r="D16" s="207">
        <f t="shared" si="0"/>
        <v>2.0933509496953743E-3</v>
      </c>
      <c r="E16" s="134">
        <f t="shared" si="1"/>
        <v>174600.03892720409</v>
      </c>
    </row>
    <row r="17" spans="1:5" x14ac:dyDescent="0.2">
      <c r="A17" s="9">
        <v>21</v>
      </c>
      <c r="B17" s="10" t="s">
        <v>12</v>
      </c>
      <c r="C17" s="9">
        <v>2235</v>
      </c>
      <c r="D17" s="207">
        <f t="shared" si="0"/>
        <v>1.8880707718196778E-3</v>
      </c>
      <c r="E17" s="134">
        <f t="shared" si="1"/>
        <v>157478.24334233298</v>
      </c>
    </row>
    <row r="18" spans="1:5" x14ac:dyDescent="0.2">
      <c r="A18" s="9">
        <v>22</v>
      </c>
      <c r="B18" s="10" t="s">
        <v>13</v>
      </c>
      <c r="C18" s="9">
        <v>5178</v>
      </c>
      <c r="D18" s="207">
        <f t="shared" si="0"/>
        <v>4.374241814980891E-3</v>
      </c>
      <c r="E18" s="134">
        <f t="shared" si="1"/>
        <v>364842.21209243854</v>
      </c>
    </row>
    <row r="19" spans="1:5" x14ac:dyDescent="0.2">
      <c r="A19" s="9">
        <v>25</v>
      </c>
      <c r="B19" s="10" t="s">
        <v>14</v>
      </c>
      <c r="C19" s="9">
        <v>4294</v>
      </c>
      <c r="D19" s="207">
        <f t="shared" si="0"/>
        <v>3.6274612501985218E-3</v>
      </c>
      <c r="E19" s="134">
        <f t="shared" si="1"/>
        <v>302555.5153968581</v>
      </c>
    </row>
    <row r="20" spans="1:5" x14ac:dyDescent="0.2">
      <c r="A20" s="9">
        <v>27</v>
      </c>
      <c r="B20" s="10" t="s">
        <v>15</v>
      </c>
      <c r="C20" s="9">
        <v>343</v>
      </c>
      <c r="D20" s="207">
        <f t="shared" si="0"/>
        <v>2.8975761733071565E-4</v>
      </c>
      <c r="E20" s="134">
        <f t="shared" si="1"/>
        <v>24167.801998398307</v>
      </c>
    </row>
    <row r="21" spans="1:5" x14ac:dyDescent="0.2">
      <c r="A21" s="9">
        <v>26</v>
      </c>
      <c r="B21" s="10" t="s">
        <v>16</v>
      </c>
      <c r="C21" s="9">
        <v>598</v>
      </c>
      <c r="D21" s="207">
        <f t="shared" si="0"/>
        <v>5.0517508794101446E-4</v>
      </c>
      <c r="E21" s="134">
        <f t="shared" si="1"/>
        <v>42135.11835289267</v>
      </c>
    </row>
    <row r="22" spans="1:5" x14ac:dyDescent="0.2">
      <c r="A22" s="9">
        <v>29</v>
      </c>
      <c r="B22" s="10" t="s">
        <v>17</v>
      </c>
      <c r="C22" s="9">
        <v>3604</v>
      </c>
      <c r="D22" s="207">
        <f t="shared" si="0"/>
        <v>3.0445669179588897E-3</v>
      </c>
      <c r="E22" s="134">
        <f t="shared" si="1"/>
        <v>253938.07114352038</v>
      </c>
    </row>
    <row r="23" spans="1:5" x14ac:dyDescent="0.2">
      <c r="A23" s="9">
        <v>30</v>
      </c>
      <c r="B23" s="10" t="s">
        <v>18</v>
      </c>
      <c r="C23" s="9">
        <v>23336</v>
      </c>
      <c r="D23" s="207">
        <f t="shared" si="0"/>
        <v>1.9713655271223266E-2</v>
      </c>
      <c r="E23" s="134">
        <f t="shared" si="1"/>
        <v>1644256.0566607078</v>
      </c>
    </row>
    <row r="24" spans="1:5" x14ac:dyDescent="0.2">
      <c r="A24" s="9">
        <v>32</v>
      </c>
      <c r="B24" s="10" t="s">
        <v>19</v>
      </c>
      <c r="C24" s="9">
        <v>1018</v>
      </c>
      <c r="D24" s="207">
        <f t="shared" si="0"/>
        <v>8.5998033365209487E-4</v>
      </c>
      <c r="E24" s="134">
        <f t="shared" si="1"/>
        <v>71728.345289706922</v>
      </c>
    </row>
    <row r="25" spans="1:5" x14ac:dyDescent="0.2">
      <c r="A25" s="9">
        <v>33</v>
      </c>
      <c r="B25" s="10" t="s">
        <v>20</v>
      </c>
      <c r="C25" s="9">
        <v>64618</v>
      </c>
      <c r="D25" s="207">
        <f t="shared" si="0"/>
        <v>5.4587631827044271E-2</v>
      </c>
      <c r="E25" s="134">
        <f t="shared" si="1"/>
        <v>4552988.4242930086</v>
      </c>
    </row>
    <row r="26" spans="1:5" x14ac:dyDescent="0.2">
      <c r="A26" s="9">
        <v>34</v>
      </c>
      <c r="B26" s="10" t="s">
        <v>21</v>
      </c>
      <c r="C26" s="9">
        <v>2963</v>
      </c>
      <c r="D26" s="207">
        <f t="shared" si="0"/>
        <v>2.5030665310522174E-3</v>
      </c>
      <c r="E26" s="134">
        <f t="shared" si="1"/>
        <v>208773.17003281103</v>
      </c>
    </row>
    <row r="27" spans="1:5" x14ac:dyDescent="0.2">
      <c r="A27" s="9">
        <v>35</v>
      </c>
      <c r="B27" s="10" t="s">
        <v>22</v>
      </c>
      <c r="C27" s="9">
        <v>276</v>
      </c>
      <c r="D27" s="207">
        <f t="shared" si="0"/>
        <v>2.3315773289585284E-4</v>
      </c>
      <c r="E27" s="134">
        <f t="shared" si="1"/>
        <v>19446.977701335079</v>
      </c>
    </row>
    <row r="28" spans="1:5" x14ac:dyDescent="0.2">
      <c r="A28" s="9">
        <v>61</v>
      </c>
      <c r="B28" s="10" t="s">
        <v>23</v>
      </c>
      <c r="C28" s="9">
        <v>240</v>
      </c>
      <c r="D28" s="207">
        <f t="shared" si="0"/>
        <v>2.0274585469204595E-4</v>
      </c>
      <c r="E28" s="134">
        <f t="shared" si="1"/>
        <v>16910.415392465289</v>
      </c>
    </row>
    <row r="29" spans="1:5" x14ac:dyDescent="0.2">
      <c r="A29" s="9">
        <v>36</v>
      </c>
      <c r="B29" s="10" t="s">
        <v>24</v>
      </c>
      <c r="C29" s="9">
        <v>4657</v>
      </c>
      <c r="D29" s="207">
        <f t="shared" si="0"/>
        <v>3.9341143554202417E-3</v>
      </c>
      <c r="E29" s="134">
        <f t="shared" si="1"/>
        <v>328132.51867796184</v>
      </c>
    </row>
    <row r="30" spans="1:5" x14ac:dyDescent="0.2">
      <c r="A30" s="9">
        <v>28</v>
      </c>
      <c r="B30" s="10" t="s">
        <v>25</v>
      </c>
      <c r="C30" s="9">
        <v>160364</v>
      </c>
      <c r="D30" s="207">
        <f t="shared" si="0"/>
        <v>0.1354714010076469</v>
      </c>
      <c r="E30" s="134">
        <f t="shared" si="1"/>
        <v>11299257.724988762</v>
      </c>
    </row>
    <row r="31" spans="1:5" x14ac:dyDescent="0.2">
      <c r="A31" s="9">
        <v>37</v>
      </c>
      <c r="B31" s="10" t="s">
        <v>120</v>
      </c>
      <c r="C31" s="9">
        <v>314</v>
      </c>
      <c r="D31" s="207">
        <f t="shared" si="0"/>
        <v>2.6525915988876011E-4</v>
      </c>
      <c r="E31" s="134">
        <f t="shared" si="1"/>
        <v>22124.460138475417</v>
      </c>
    </row>
    <row r="32" spans="1:5" x14ac:dyDescent="0.2">
      <c r="A32" s="9">
        <v>39</v>
      </c>
      <c r="B32" s="10" t="s">
        <v>27</v>
      </c>
      <c r="C32" s="9">
        <v>2762</v>
      </c>
      <c r="D32" s="207">
        <f t="shared" si="0"/>
        <v>2.3332668777476286E-3</v>
      </c>
      <c r="E32" s="134">
        <f t="shared" si="1"/>
        <v>194610.69714162132</v>
      </c>
    </row>
    <row r="33" spans="1:5" x14ac:dyDescent="0.2">
      <c r="A33" s="9">
        <v>38</v>
      </c>
      <c r="B33" s="10" t="s">
        <v>28</v>
      </c>
      <c r="C33" s="9">
        <v>264</v>
      </c>
      <c r="D33" s="207">
        <f t="shared" si="0"/>
        <v>2.2302044016125054E-4</v>
      </c>
      <c r="E33" s="134">
        <f t="shared" si="1"/>
        <v>18601.456931711815</v>
      </c>
    </row>
    <row r="34" spans="1:5" x14ac:dyDescent="0.2">
      <c r="A34" s="9">
        <v>40</v>
      </c>
      <c r="B34" s="10" t="s">
        <v>29</v>
      </c>
      <c r="C34" s="9">
        <v>1077</v>
      </c>
      <c r="D34" s="207">
        <f t="shared" si="0"/>
        <v>9.0982202293055613E-4</v>
      </c>
      <c r="E34" s="134">
        <f t="shared" si="1"/>
        <v>75885.489073687961</v>
      </c>
    </row>
    <row r="35" spans="1:5" x14ac:dyDescent="0.2">
      <c r="A35" s="9">
        <v>41</v>
      </c>
      <c r="B35" s="10" t="s">
        <v>30</v>
      </c>
      <c r="C35" s="9">
        <v>252</v>
      </c>
      <c r="D35" s="207">
        <f t="shared" si="0"/>
        <v>2.1288314742664823E-4</v>
      </c>
      <c r="E35" s="134">
        <f t="shared" si="1"/>
        <v>17755.93616208855</v>
      </c>
    </row>
    <row r="36" spans="1:5" x14ac:dyDescent="0.2">
      <c r="A36" s="9">
        <v>42</v>
      </c>
      <c r="B36" s="10" t="s">
        <v>31</v>
      </c>
      <c r="C36" s="9">
        <v>29763</v>
      </c>
      <c r="D36" s="207">
        <f t="shared" si="0"/>
        <v>2.5143020304997349E-2</v>
      </c>
      <c r="E36" s="134">
        <f t="shared" si="1"/>
        <v>2097102.8888581016</v>
      </c>
    </row>
    <row r="37" spans="1:5" x14ac:dyDescent="0.2">
      <c r="A37" s="9">
        <v>43</v>
      </c>
      <c r="B37" s="10" t="s">
        <v>123</v>
      </c>
      <c r="C37" s="9">
        <v>540</v>
      </c>
      <c r="D37" s="207">
        <f t="shared" si="0"/>
        <v>4.5617817305710338E-4</v>
      </c>
      <c r="E37" s="134">
        <f t="shared" si="1"/>
        <v>38048.434633046898</v>
      </c>
    </row>
    <row r="38" spans="1:5" x14ac:dyDescent="0.2">
      <c r="A38" s="9">
        <v>44</v>
      </c>
      <c r="B38" s="10" t="s">
        <v>33</v>
      </c>
      <c r="C38" s="9">
        <v>10126</v>
      </c>
      <c r="D38" s="207">
        <f t="shared" si="0"/>
        <v>8.5541855192152391E-3</v>
      </c>
      <c r="E38" s="134">
        <f t="shared" si="1"/>
        <v>713478.60943376459</v>
      </c>
    </row>
    <row r="39" spans="1:5" x14ac:dyDescent="0.2">
      <c r="A39" s="9">
        <v>46</v>
      </c>
      <c r="B39" s="10" t="s">
        <v>34</v>
      </c>
      <c r="C39" s="9">
        <v>1086</v>
      </c>
      <c r="D39" s="207">
        <f t="shared" si="0"/>
        <v>9.1742499248150791E-4</v>
      </c>
      <c r="E39" s="134">
        <f t="shared" si="1"/>
        <v>76519.629650905423</v>
      </c>
    </row>
    <row r="40" spans="1:5" x14ac:dyDescent="0.2">
      <c r="A40" s="9">
        <v>49</v>
      </c>
      <c r="B40" s="10" t="s">
        <v>35</v>
      </c>
      <c r="C40" s="9">
        <v>267</v>
      </c>
      <c r="D40" s="207">
        <f t="shared" si="0"/>
        <v>2.2555476334490111E-4</v>
      </c>
      <c r="E40" s="134">
        <f t="shared" si="1"/>
        <v>18812.837124117632</v>
      </c>
    </row>
    <row r="41" spans="1:5" x14ac:dyDescent="0.2">
      <c r="A41" s="9">
        <v>48</v>
      </c>
      <c r="B41" s="10" t="s">
        <v>36</v>
      </c>
      <c r="C41" s="9">
        <v>422</v>
      </c>
      <c r="D41" s="207">
        <f t="shared" si="0"/>
        <v>3.5649479450018077E-4</v>
      </c>
      <c r="E41" s="134">
        <f t="shared" si="1"/>
        <v>29734.147065084795</v>
      </c>
    </row>
    <row r="42" spans="1:5" x14ac:dyDescent="0.2">
      <c r="A42" s="9">
        <v>47</v>
      </c>
      <c r="B42" s="10" t="s">
        <v>37</v>
      </c>
      <c r="C42" s="9">
        <v>580</v>
      </c>
      <c r="D42" s="207">
        <f t="shared" si="0"/>
        <v>4.89969148839111E-4</v>
      </c>
      <c r="E42" s="134">
        <f t="shared" si="1"/>
        <v>40866.837198457768</v>
      </c>
    </row>
    <row r="43" spans="1:5" x14ac:dyDescent="0.2">
      <c r="A43" s="9">
        <v>45</v>
      </c>
      <c r="B43" s="10" t="s">
        <v>38</v>
      </c>
      <c r="C43" s="9">
        <v>13395</v>
      </c>
      <c r="D43" s="207">
        <f t="shared" si="0"/>
        <v>1.1315753014999813E-2</v>
      </c>
      <c r="E43" s="134">
        <f t="shared" si="1"/>
        <v>943812.55909196881</v>
      </c>
    </row>
    <row r="44" spans="1:5" x14ac:dyDescent="0.2">
      <c r="A44" s="9">
        <v>70</v>
      </c>
      <c r="B44" s="10" t="s">
        <v>39</v>
      </c>
      <c r="C44" s="9">
        <v>370242</v>
      </c>
      <c r="D44" s="207">
        <f t="shared" si="0"/>
        <v>0.31277096138705196</v>
      </c>
      <c r="E44" s="134">
        <f t="shared" si="1"/>
        <v>26087275.065571383</v>
      </c>
    </row>
    <row r="45" spans="1:5" x14ac:dyDescent="0.2">
      <c r="A45" s="9">
        <v>50</v>
      </c>
      <c r="B45" s="10" t="s">
        <v>40</v>
      </c>
      <c r="C45" s="9">
        <v>148</v>
      </c>
      <c r="D45" s="207">
        <f t="shared" si="0"/>
        <v>1.2502661039342833E-4</v>
      </c>
      <c r="E45" s="134">
        <f t="shared" si="1"/>
        <v>10428.089492020261</v>
      </c>
    </row>
    <row r="46" spans="1:5" x14ac:dyDescent="0.2">
      <c r="A46" s="9">
        <v>51</v>
      </c>
      <c r="B46" s="10" t="s">
        <v>122</v>
      </c>
      <c r="C46" s="9">
        <v>6284</v>
      </c>
      <c r="D46" s="207">
        <f t="shared" si="0"/>
        <v>5.3085622953534025E-3</v>
      </c>
      <c r="E46" s="134">
        <f t="shared" si="1"/>
        <v>442771.04302604939</v>
      </c>
    </row>
    <row r="47" spans="1:5" x14ac:dyDescent="0.2">
      <c r="A47" s="9">
        <v>52</v>
      </c>
      <c r="B47" s="10" t="s">
        <v>121</v>
      </c>
      <c r="C47" s="9">
        <v>855</v>
      </c>
      <c r="D47" s="207">
        <f t="shared" si="0"/>
        <v>7.2228210734041366E-4</v>
      </c>
      <c r="E47" s="134">
        <f t="shared" si="1"/>
        <v>60243.354835657585</v>
      </c>
    </row>
    <row r="48" spans="1:5" x14ac:dyDescent="0.2">
      <c r="A48" s="9">
        <v>53</v>
      </c>
      <c r="B48" s="10" t="s">
        <v>43</v>
      </c>
      <c r="C48" s="9">
        <v>175</v>
      </c>
      <c r="D48" s="207">
        <f t="shared" si="0"/>
        <v>1.4783551904628349E-4</v>
      </c>
      <c r="E48" s="134">
        <f t="shared" si="1"/>
        <v>12330.511223672604</v>
      </c>
    </row>
    <row r="49" spans="1:5" x14ac:dyDescent="0.2">
      <c r="A49" s="9">
        <v>54</v>
      </c>
      <c r="B49" s="10" t="s">
        <v>44</v>
      </c>
      <c r="C49" s="9">
        <v>6921</v>
      </c>
      <c r="D49" s="207">
        <f t="shared" si="0"/>
        <v>5.8466835846818751E-3</v>
      </c>
      <c r="E49" s="134">
        <f t="shared" si="1"/>
        <v>487654.10388021771</v>
      </c>
    </row>
    <row r="50" spans="1:5" x14ac:dyDescent="0.2">
      <c r="A50" s="9">
        <v>55</v>
      </c>
      <c r="B50" s="10" t="s">
        <v>45</v>
      </c>
      <c r="C50" s="9">
        <v>5664</v>
      </c>
      <c r="D50" s="207">
        <f t="shared" si="0"/>
        <v>4.7848021707322845E-3</v>
      </c>
      <c r="E50" s="134">
        <f t="shared" si="1"/>
        <v>399085.80326218077</v>
      </c>
    </row>
    <row r="51" spans="1:5" x14ac:dyDescent="0.2">
      <c r="A51" s="9">
        <v>58</v>
      </c>
      <c r="B51" s="10" t="s">
        <v>46</v>
      </c>
      <c r="C51" s="9">
        <v>145874</v>
      </c>
      <c r="D51" s="207">
        <f t="shared" si="0"/>
        <v>0.12323062003061462</v>
      </c>
      <c r="E51" s="134">
        <f t="shared" si="1"/>
        <v>10278291.395668672</v>
      </c>
    </row>
    <row r="52" spans="1:5" x14ac:dyDescent="0.2">
      <c r="A52" s="9">
        <v>31</v>
      </c>
      <c r="B52" s="10" t="s">
        <v>47</v>
      </c>
      <c r="C52" s="9">
        <v>88320</v>
      </c>
      <c r="D52" s="207">
        <f t="shared" si="0"/>
        <v>7.461047452667291E-2</v>
      </c>
      <c r="E52" s="134">
        <f t="shared" si="1"/>
        <v>6223032.8644272257</v>
      </c>
    </row>
    <row r="53" spans="1:5" x14ac:dyDescent="0.2">
      <c r="A53" s="9">
        <v>57</v>
      </c>
      <c r="B53" s="10" t="s">
        <v>48</v>
      </c>
      <c r="C53" s="9">
        <v>56410</v>
      </c>
      <c r="D53" s="207">
        <f t="shared" si="0"/>
        <v>4.7653723596576297E-2</v>
      </c>
      <c r="E53" s="134">
        <f t="shared" si="1"/>
        <v>3974652.2178706951</v>
      </c>
    </row>
    <row r="54" spans="1:5" x14ac:dyDescent="0.2">
      <c r="A54" s="9">
        <v>56</v>
      </c>
      <c r="B54" s="10" t="s">
        <v>49</v>
      </c>
      <c r="C54" s="9">
        <v>15839</v>
      </c>
      <c r="D54" s="207">
        <f t="shared" si="0"/>
        <v>1.3380381635280481E-2</v>
      </c>
      <c r="E54" s="134">
        <f t="shared" si="1"/>
        <v>1116016.9558385734</v>
      </c>
    </row>
    <row r="55" spans="1:5" x14ac:dyDescent="0.2">
      <c r="A55" s="9">
        <v>59</v>
      </c>
      <c r="B55" s="10" t="s">
        <v>50</v>
      </c>
      <c r="C55" s="9">
        <v>266</v>
      </c>
      <c r="D55" s="207">
        <f t="shared" si="0"/>
        <v>2.2470998895035091E-4</v>
      </c>
      <c r="E55" s="134">
        <f t="shared" si="1"/>
        <v>18742.377059982358</v>
      </c>
    </row>
    <row r="56" spans="1:5" ht="13.5" thickBot="1" x14ac:dyDescent="0.25">
      <c r="A56" s="9">
        <v>60</v>
      </c>
      <c r="B56" s="10" t="s">
        <v>51</v>
      </c>
      <c r="C56" s="9">
        <v>610</v>
      </c>
      <c r="D56" s="207">
        <f t="shared" si="0"/>
        <v>5.1531238067561676E-4</v>
      </c>
      <c r="E56" s="134">
        <f t="shared" si="1"/>
        <v>42980.639122515931</v>
      </c>
    </row>
    <row r="57" spans="1:5" ht="14.25" thickTop="1" thickBot="1" x14ac:dyDescent="0.25">
      <c r="B57" s="135" t="s">
        <v>52</v>
      </c>
      <c r="C57" s="136">
        <f>SUM(C6:C56)</f>
        <v>1183748</v>
      </c>
      <c r="D57" s="208">
        <f>SUM(D6:D56)</f>
        <v>0.99999999999999967</v>
      </c>
      <c r="E57" s="137">
        <f t="shared" ref="E57" si="2">SUM(E6:E56)</f>
        <v>83406960</v>
      </c>
    </row>
    <row r="58" spans="1:5" ht="13.5" thickTop="1" x14ac:dyDescent="0.2">
      <c r="B58" s="11"/>
      <c r="C58" s="11"/>
      <c r="D58" s="11"/>
      <c r="E58" s="11"/>
    </row>
    <row r="59" spans="1:5" ht="16.5" customHeight="1" x14ac:dyDescent="0.2">
      <c r="B59" s="8" t="s">
        <v>82</v>
      </c>
      <c r="C59" s="8"/>
      <c r="D59" s="8"/>
    </row>
    <row r="60" spans="1:5" x14ac:dyDescent="0.2">
      <c r="B60" s="12" t="s">
        <v>111</v>
      </c>
      <c r="C60" s="12"/>
      <c r="D60" s="12"/>
      <c r="E60" s="138">
        <v>103.74</v>
      </c>
    </row>
    <row r="61" spans="1:5" x14ac:dyDescent="0.2">
      <c r="B61" s="9" t="s">
        <v>112</v>
      </c>
      <c r="E61" s="139">
        <f>+E60*0.6</f>
        <v>62.243999999999993</v>
      </c>
    </row>
    <row r="63" spans="1:5" ht="16.5" customHeight="1" x14ac:dyDescent="0.2">
      <c r="B63" s="9" t="s">
        <v>234</v>
      </c>
      <c r="E63" s="9">
        <v>1340000</v>
      </c>
    </row>
  </sheetData>
  <mergeCells count="3">
    <mergeCell ref="B1:E1"/>
    <mergeCell ref="B2:E2"/>
    <mergeCell ref="B3:E3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scale="93" orientation="portrait" horizontalDpi="1200" verticalDpi="1200" r:id="rId1"/>
  <headerFooter alignWithMargins="0">
    <oddHeader>&amp;LANEXO IV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DIST MES</vt:lpstr>
      <vt:lpstr>ISN</vt:lpstr>
      <vt:lpstr>CoAr14FI</vt:lpstr>
      <vt:lpstr>CALCULO GARANTIA</vt:lpstr>
      <vt:lpstr>ISN anual</vt:lpstr>
      <vt:lpstr>DISTRIBUCIÓN ISN</vt:lpstr>
      <vt:lpstr>DIST CTRL VEHI</vt:lpstr>
      <vt:lpstr>'CALCULO GARANTIA'!Área_de_impresión</vt:lpstr>
      <vt:lpstr>CoAr14FI!Área_de_impresión</vt:lpstr>
      <vt:lpstr>'DIST CTRL VEHI'!Área_de_impresión</vt:lpstr>
      <vt:lpstr>'DIST MES'!Área_de_impresión</vt:lpstr>
      <vt:lpstr>'DISTRIBUCIÓN ISN'!Área_de_impresión</vt:lpstr>
      <vt:lpstr>ISN!Área_de_impresión</vt:lpstr>
      <vt:lpstr>'ISN anual'!Área_de_impresión</vt:lpstr>
      <vt:lpstr>CoAr14FI!Títulos_a_imprimir</vt:lpstr>
      <vt:lpstr>'DIST CTRL VEHI'!Títulos_a_imprimir</vt:lpstr>
      <vt:lpstr>'DIST MES'!Títulos_a_imprimir</vt:lpstr>
      <vt:lpstr>'DISTRIBUCIÓN ISN'!Títulos_a_imprimir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Gabriel Rivera Cantu</dc:creator>
  <cp:lastModifiedBy>Cesar Gabriel Rivera Cantu</cp:lastModifiedBy>
  <cp:lastPrinted>2023-01-27T21:29:26Z</cp:lastPrinted>
  <dcterms:created xsi:type="dcterms:W3CDTF">2022-06-20T21:21:21Z</dcterms:created>
  <dcterms:modified xsi:type="dcterms:W3CDTF">2023-01-27T21:29:34Z</dcterms:modified>
</cp:coreProperties>
</file>